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6003_Výstavba kanalizace - Kolomuty\#VÍCEPRÁCE\00_INVESTOR\00_Změnové listy_INVESTOR_projednané\6003_Jizera B_Dodatek D3 - úprava ZA - oprava 2.2.2023\"/>
    </mc:Choice>
  </mc:AlternateContent>
  <xr:revisionPtr revIDLastSave="0" documentId="13_ncr:1_{BA438D77-F1BC-4784-ABE4-60C752320F1F}" xr6:coauthVersionLast="47" xr6:coauthVersionMax="47" xr10:uidLastSave="{00000000-0000-0000-0000-000000000000}"/>
  <bookViews>
    <workbookView xWindow="-120" yWindow="-120" windowWidth="29040" windowHeight="15840" xr2:uid="{26F2B895-F7DA-4E39-95A0-0F31D2C77BFA}"/>
  </bookViews>
  <sheets>
    <sheet name="Kompl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38" i="1" l="1"/>
  <c r="D47" i="1"/>
  <c r="N22" i="1" l="1"/>
  <c r="O90" i="1" l="1"/>
  <c r="G90" i="1"/>
  <c r="O34" i="1" l="1"/>
  <c r="O56" i="1" l="1"/>
  <c r="O87" i="1"/>
  <c r="O92" i="1"/>
  <c r="N64" i="1"/>
  <c r="O79" i="1" l="1"/>
  <c r="D79" i="1" s="1"/>
  <c r="G79" i="1" s="1"/>
  <c r="N78" i="1"/>
  <c r="D78" i="1" s="1"/>
  <c r="G78" i="1" s="1"/>
  <c r="N75" i="1" l="1"/>
  <c r="N74" i="1"/>
  <c r="L88" i="1"/>
  <c r="K87" i="1"/>
  <c r="L74" i="1"/>
  <c r="G75" i="1" l="1"/>
  <c r="K75" i="1" s="1"/>
  <c r="G81" i="1"/>
  <c r="G82" i="1"/>
  <c r="G83" i="1"/>
  <c r="G85" i="1"/>
  <c r="G87" i="1"/>
  <c r="G88" i="1"/>
  <c r="G89" i="1"/>
  <c r="G91" i="1"/>
  <c r="G92" i="1"/>
  <c r="G74" i="1"/>
  <c r="O89" i="1" l="1"/>
  <c r="K89" i="1"/>
  <c r="K91" i="1"/>
  <c r="O91" i="1"/>
  <c r="K82" i="1"/>
  <c r="N82" i="1"/>
  <c r="N81" i="1"/>
  <c r="K81" i="1"/>
  <c r="K85" i="1"/>
  <c r="N85" i="1"/>
  <c r="K92" i="1"/>
  <c r="K83" i="1"/>
  <c r="N83" i="1"/>
  <c r="O94" i="1"/>
  <c r="N93" i="1"/>
  <c r="O96" i="1"/>
  <c r="H96" i="1"/>
  <c r="L60" i="1" l="1"/>
  <c r="O66" i="1" l="1"/>
  <c r="O65" i="1"/>
  <c r="O62" i="1"/>
  <c r="O61" i="1"/>
  <c r="O58" i="1"/>
  <c r="N57" i="1"/>
  <c r="O53" i="1" l="1"/>
  <c r="O44" i="1"/>
  <c r="O68" i="1" l="1"/>
  <c r="N36" i="1" l="1"/>
  <c r="O35" i="1"/>
  <c r="N18" i="1" l="1"/>
  <c r="N17" i="1"/>
  <c r="O36" i="1" l="1"/>
  <c r="N23" i="1"/>
  <c r="O9" i="1"/>
  <c r="N9" i="1"/>
  <c r="D76" i="1" l="1"/>
  <c r="O76" i="1" l="1"/>
  <c r="O98" i="1" s="1"/>
  <c r="D98" i="1"/>
  <c r="G76" i="1"/>
  <c r="I94" i="1"/>
  <c r="I93" i="1"/>
  <c r="K93" i="1" l="1"/>
  <c r="L94" i="1"/>
  <c r="K96" i="1"/>
  <c r="G7" i="1"/>
  <c r="G5" i="1"/>
  <c r="I58" i="1" l="1"/>
  <c r="I57" i="1"/>
  <c r="K56" i="1"/>
  <c r="G56" i="1"/>
  <c r="I98" i="1" l="1"/>
  <c r="N98" i="1"/>
  <c r="K76" i="1"/>
  <c r="L58" i="1"/>
  <c r="K57" i="1"/>
  <c r="K53" i="1"/>
  <c r="K52" i="1"/>
  <c r="G52" i="1"/>
  <c r="G53" i="1"/>
  <c r="G54" i="1"/>
  <c r="I68" i="1"/>
  <c r="K61" i="1"/>
  <c r="K62" i="1"/>
  <c r="H61" i="1"/>
  <c r="H62" i="1"/>
  <c r="H63" i="1"/>
  <c r="L63" i="1" s="1"/>
  <c r="N63" i="1" s="1"/>
  <c r="H64" i="1"/>
  <c r="L64" i="1" s="1"/>
  <c r="H65" i="1"/>
  <c r="K65" i="1" s="1"/>
  <c r="H66" i="1"/>
  <c r="O99" i="1" l="1"/>
  <c r="G98" i="1"/>
  <c r="H98" i="1"/>
  <c r="L98" i="1"/>
  <c r="K98" i="1"/>
  <c r="G55" i="1"/>
  <c r="K55" i="1"/>
  <c r="L99" i="1" l="1"/>
  <c r="H44" i="1"/>
  <c r="K44" i="1" s="1"/>
  <c r="H43" i="1"/>
  <c r="H42" i="1"/>
  <c r="K42" i="1" l="1"/>
  <c r="O42" i="1"/>
  <c r="H47" i="1"/>
  <c r="G37" i="1"/>
  <c r="L37" i="1" s="1"/>
  <c r="I38" i="1"/>
  <c r="I47" i="1" s="1"/>
  <c r="L38" i="1"/>
  <c r="G30" i="1"/>
  <c r="G32" i="1"/>
  <c r="G34" i="1"/>
  <c r="G35" i="1"/>
  <c r="K35" i="1" s="1"/>
  <c r="L15" i="1"/>
  <c r="H22" i="1"/>
  <c r="H21" i="1"/>
  <c r="O21" i="1" s="1"/>
  <c r="K30" i="1" l="1"/>
  <c r="N30" i="1"/>
  <c r="K34" i="1"/>
  <c r="L22" i="1"/>
  <c r="K32" i="1"/>
  <c r="N32" i="1"/>
  <c r="H25" i="1"/>
  <c r="K21" i="1"/>
  <c r="I19" i="1"/>
  <c r="I18" i="1"/>
  <c r="G17" i="1"/>
  <c r="K17" i="1" s="1"/>
  <c r="G16" i="1"/>
  <c r="G15" i="1"/>
  <c r="N15" i="1" s="1"/>
  <c r="L9" i="1"/>
  <c r="K9" i="1"/>
  <c r="G9" i="1"/>
  <c r="D9" i="1"/>
  <c r="O47" i="1" l="1"/>
  <c r="L19" i="1"/>
  <c r="O19" i="1"/>
  <c r="K16" i="1"/>
  <c r="O16" i="1"/>
  <c r="K18" i="1"/>
  <c r="I25" i="1"/>
  <c r="G23" i="1"/>
  <c r="K23" i="1" s="1"/>
  <c r="O23" i="1" s="1"/>
  <c r="O25" i="1" l="1"/>
  <c r="O101" i="1" s="1"/>
  <c r="O103" i="1" s="1"/>
  <c r="G14" i="1"/>
  <c r="N14" i="1" s="1"/>
  <c r="N25" i="1" s="1"/>
  <c r="K14" i="1" l="1"/>
  <c r="L13" i="1"/>
  <c r="G13" i="1"/>
  <c r="G25" i="1" s="1"/>
  <c r="I6" i="1" l="1"/>
  <c r="I9" i="1" s="1"/>
  <c r="I101" i="1" s="1"/>
  <c r="G29" i="1"/>
  <c r="N29" i="1" s="1"/>
  <c r="N47" i="1" l="1"/>
  <c r="H9" i="1"/>
  <c r="K66" i="1"/>
  <c r="L43" i="1" l="1"/>
  <c r="H60" i="1" l="1"/>
  <c r="H68" i="1" s="1"/>
  <c r="H101" i="1" l="1"/>
  <c r="D25" i="1"/>
  <c r="K68" i="1" l="1"/>
  <c r="L25" i="1" l="1"/>
  <c r="K25" i="1" l="1"/>
  <c r="K47" i="1"/>
  <c r="G36" i="1"/>
  <c r="G47" i="1" s="1"/>
  <c r="K101" i="1" l="1"/>
  <c r="L36" i="1"/>
  <c r="L47" i="1" l="1"/>
  <c r="C68" i="1" l="1"/>
  <c r="C98" i="1" s="1"/>
  <c r="L51" i="1" l="1"/>
  <c r="L68" i="1" s="1"/>
  <c r="L101" i="1" s="1"/>
  <c r="G51" i="1"/>
  <c r="G68" i="1" s="1"/>
  <c r="G101" i="1" s="1"/>
  <c r="D68" i="1"/>
  <c r="D101" i="1" s="1"/>
  <c r="D103" i="1" s="1"/>
  <c r="N51" i="1"/>
  <c r="N68" i="1" s="1"/>
  <c r="N101" i="1" s="1"/>
  <c r="N103" i="1" s="1"/>
  <c r="D110" i="1" l="1"/>
  <c r="L69" i="1"/>
</calcChain>
</file>

<file path=xl/sharedStrings.xml><?xml version="1.0" encoding="utf-8"?>
<sst xmlns="http://schemas.openxmlformats.org/spreadsheetml/2006/main" count="249" uniqueCount="159">
  <si>
    <t>číslo ZL</t>
  </si>
  <si>
    <t>popis</t>
  </si>
  <si>
    <t>cenový dopad (Kč bez DPH)</t>
  </si>
  <si>
    <t>cena dle SoD</t>
  </si>
  <si>
    <t>Vícepráce - Méněpráce</t>
  </si>
  <si>
    <t>Nová cena celkem</t>
  </si>
  <si>
    <t>Obec</t>
  </si>
  <si>
    <t>Objednatel</t>
  </si>
  <si>
    <t>002-01</t>
  </si>
  <si>
    <t>002-02</t>
  </si>
  <si>
    <t>002-07</t>
  </si>
  <si>
    <t>Vícepráce</t>
  </si>
  <si>
    <t>Méněpráce</t>
  </si>
  <si>
    <t>Rozdělení</t>
  </si>
  <si>
    <t>003-01</t>
  </si>
  <si>
    <t>003-02</t>
  </si>
  <si>
    <t>004-01</t>
  </si>
  <si>
    <t>004-05</t>
  </si>
  <si>
    <t>004-06</t>
  </si>
  <si>
    <t>004-07</t>
  </si>
  <si>
    <t>005-01</t>
  </si>
  <si>
    <t>005-02</t>
  </si>
  <si>
    <t>005-03</t>
  </si>
  <si>
    <t>001-01</t>
  </si>
  <si>
    <t>002-03</t>
  </si>
  <si>
    <t>002-04</t>
  </si>
  <si>
    <t>002-05</t>
  </si>
  <si>
    <t>002-06</t>
  </si>
  <si>
    <t>004-09</t>
  </si>
  <si>
    <t>006-01</t>
  </si>
  <si>
    <t>006-02</t>
  </si>
  <si>
    <t>006-03</t>
  </si>
  <si>
    <t>004-10</t>
  </si>
  <si>
    <t>Doměrek</t>
  </si>
  <si>
    <t>Předhled ZL - JIZERA B</t>
  </si>
  <si>
    <t>001  MB, Podchlumí - výstavba kanalizace</t>
  </si>
  <si>
    <t>Odpočet nerealizovaných živ.komunikací</t>
  </si>
  <si>
    <t>Odpočet/přípočet nerealizovaných/realizovaných  délek stok a vodovodů dle GZ skutečného provedení (doměrkový změnový list)</t>
  </si>
  <si>
    <t>Přípočet odstranění nelegální komunální skládky na pozemku č.parc. 1153/9, k.ú. Mladá Boleslav</t>
  </si>
  <si>
    <t>001-02</t>
  </si>
  <si>
    <t>001-03</t>
  </si>
  <si>
    <t>002  Úherce, výstavba kanalizace</t>
  </si>
  <si>
    <t>Odpočet nerealizovaných živ.komunikací KSÚS</t>
  </si>
  <si>
    <t>Odstranění podkladů a povedení KSC na komunikací místních</t>
  </si>
  <si>
    <t>Změna oprav komunikací ÚHERCE - POWERCEM</t>
  </si>
  <si>
    <t>100% výměna v KSÚS + ostatní VCP</t>
  </si>
  <si>
    <t>Doměrkové listy - uznatelné (celkem + 5,45 m )</t>
  </si>
  <si>
    <t>Doměrkové listy - neuznatelné (Přípojky  - 227,2 m)</t>
  </si>
  <si>
    <t xml:space="preserve">Změna technologie výtlak V3 </t>
  </si>
  <si>
    <t>Kanalizační přípojky - povrchy</t>
  </si>
  <si>
    <t>003  Úherce, výstavba kanalizace - místní komunikace</t>
  </si>
  <si>
    <t xml:space="preserve">Komunikace místní - POWERCEM </t>
  </si>
  <si>
    <t>Komunikace místní - NEPROVÁDĚNÉ</t>
  </si>
  <si>
    <t>Celkem ÚHERCE:</t>
  </si>
  <si>
    <t>Celkem PODCHLUMÍ:</t>
  </si>
  <si>
    <t>Rozdíl betonů (sedlové lože pod potrubí) dle PD (skutečnosti) a VV</t>
  </si>
  <si>
    <t>Rozdíl realizace asfaltů dle skutečnosti a VV KSÚS</t>
  </si>
  <si>
    <t>Navýšení čerpání vody dle skutečnosti a VV na stoce A</t>
  </si>
  <si>
    <t>Prodloužení vodovodu o 13 m v komunikaci</t>
  </si>
  <si>
    <t>004-12</t>
  </si>
  <si>
    <t>004-13</t>
  </si>
  <si>
    <t>004-14</t>
  </si>
  <si>
    <t>Kanalizační přípojka č.p. 59</t>
  </si>
  <si>
    <t>Zásypy v SÚS (štěrkodrť frakce 0-63)</t>
  </si>
  <si>
    <t>Sktutečné délky dle GZ (-46,84 m)</t>
  </si>
  <si>
    <t>004 Holé Vrchy, výstavba kanalizace</t>
  </si>
  <si>
    <t>Komunikace v SÚS (vrstva obrusná ACO 11 + frézování)</t>
  </si>
  <si>
    <t>004-15</t>
  </si>
  <si>
    <t>Podkladní vrstvy KSC - STRABAG dle fa.</t>
  </si>
  <si>
    <t>Odpočet  asfaltů na místních komunikací A1, A2, A4, A5, A6 přeložka vodovodu</t>
  </si>
  <si>
    <t>Větší roszah MK A1,A3,A6</t>
  </si>
  <si>
    <t>Celkem HOLÉ VRCHY:</t>
  </si>
  <si>
    <t>ZMĚNOVÉ LISTY CELKEM</t>
  </si>
  <si>
    <t>NOVÁ CENA SOD CEKEM</t>
  </si>
  <si>
    <t>005  Holé Vrchy, výstavba kanalizace - místní komunikace</t>
  </si>
  <si>
    <t>006-04</t>
  </si>
  <si>
    <t>006-05</t>
  </si>
  <si>
    <t>006-06</t>
  </si>
  <si>
    <t>006 Písková Lhota, výstavba kanalizace</t>
  </si>
  <si>
    <t>007-01</t>
  </si>
  <si>
    <t>007-02</t>
  </si>
  <si>
    <t>007-03</t>
  </si>
  <si>
    <t>007-04</t>
  </si>
  <si>
    <t>007-05</t>
  </si>
  <si>
    <t>007-06</t>
  </si>
  <si>
    <t>007  Písková Lhota, výstavba kanalizace - místní komunikace</t>
  </si>
  <si>
    <t>Přípočet za provedení celoplošně asfaltů 50 mm vč. odpočtů z důvodu budou výstavby vodovodu</t>
  </si>
  <si>
    <t>Přípočet za provedení dlažby z kostek celoplošně</t>
  </si>
  <si>
    <t>Provedení studené recyklace</t>
  </si>
  <si>
    <t>Zkrácení Stoky B3</t>
  </si>
  <si>
    <t>Neuznatelné přípojky 208,66 m</t>
  </si>
  <si>
    <t>KSC v místě budoucího vodovodu</t>
  </si>
  <si>
    <t>Celkem PÍSKOVÁ LHOTA:</t>
  </si>
  <si>
    <t xml:space="preserve">odečet skládkovné - Semčice a Kolomuty </t>
  </si>
  <si>
    <t xml:space="preserve">spadiště na stoce A a B </t>
  </si>
  <si>
    <t>006-07</t>
  </si>
  <si>
    <t>Doměrky - uznatelné</t>
  </si>
  <si>
    <t>Doměrky  - neuzanatelné</t>
  </si>
  <si>
    <t>Přeložky vodovodů</t>
  </si>
  <si>
    <t>008 Kolomuty, výstavba kanalizace</t>
  </si>
  <si>
    <t>009  Kolomuty, výstavba kanalizace - místní komunikace</t>
  </si>
  <si>
    <t>008-01</t>
  </si>
  <si>
    <t>008-02</t>
  </si>
  <si>
    <t>008-03</t>
  </si>
  <si>
    <t>008-04</t>
  </si>
  <si>
    <t>008-05</t>
  </si>
  <si>
    <t>008-06</t>
  </si>
  <si>
    <t>008-07</t>
  </si>
  <si>
    <t>009-01</t>
  </si>
  <si>
    <t>006-08</t>
  </si>
  <si>
    <t>Vodovodní přípojky</t>
  </si>
  <si>
    <t xml:space="preserve">obrubníky a dlažby stoka B </t>
  </si>
  <si>
    <t>Doměrky uznatelné (+48,2 m)</t>
  </si>
  <si>
    <t>Doměrky neuznatelné (+120,28 m)</t>
  </si>
  <si>
    <t>008-08</t>
  </si>
  <si>
    <t>003-03</t>
  </si>
  <si>
    <t xml:space="preserve">Uznatelné </t>
  </si>
  <si>
    <t>Neuznatelné</t>
  </si>
  <si>
    <t>Realizace opravy dešťové kanalizace DN 300 a DN 400 A4</t>
  </si>
  <si>
    <t>Odpočet VV na změny komunikací B5, B6, B8, B</t>
  </si>
  <si>
    <t xml:space="preserve">Betonování vykonzolovaného chodníku v Zámostí </t>
  </si>
  <si>
    <t>007-07</t>
  </si>
  <si>
    <t>Celkem KOLOMUTY:</t>
  </si>
  <si>
    <t>Odsouhlasená cena Objednatelem</t>
  </si>
  <si>
    <t>ROZDÍL</t>
  </si>
  <si>
    <t>Ztížení peovedení z důvodu geoeogie</t>
  </si>
  <si>
    <t>Zkrácení výtlaku V1 Řepov</t>
  </si>
  <si>
    <t>Prodloužení přeložky vodovodu C-3c č.p.59</t>
  </si>
  <si>
    <t>Přílož vodovodu k V3 - úsek V3-V4 (84m)</t>
  </si>
  <si>
    <t>Výměna  zeminy v  místních komunikacích</t>
  </si>
  <si>
    <t xml:space="preserve">Prohloubení stok </t>
  </si>
  <si>
    <t>008-04-2</t>
  </si>
  <si>
    <t>008-04-3</t>
  </si>
  <si>
    <t>008-04-4</t>
  </si>
  <si>
    <t>Výkop a náhrada zeminy  štěrkem,  sesutí vlivem  průtoku podzemní vody - stoka B - 178m</t>
  </si>
  <si>
    <t>008-05-1</t>
  </si>
  <si>
    <t>Kalníková  šachta v  Řepově - plus 1 ks</t>
  </si>
  <si>
    <t>Změna výtlaku V1 Řepov</t>
  </si>
  <si>
    <t>008-01-1</t>
  </si>
  <si>
    <t>008-01-2</t>
  </si>
  <si>
    <t>Čerpání podzemní vody</t>
  </si>
  <si>
    <t>008-09</t>
  </si>
  <si>
    <t>008-10</t>
  </si>
  <si>
    <t>008-11</t>
  </si>
  <si>
    <t>Asfaltové Koluminkace</t>
  </si>
  <si>
    <t>008-06-2</t>
  </si>
  <si>
    <t>008-06-3</t>
  </si>
  <si>
    <t xml:space="preserve">Provedení asfaltových komunikací v KSÚS </t>
  </si>
  <si>
    <t>Dešťová kanalizace  Kolomuty - 45m  oprava  dešťové  kanalizace žb  Dn 400 + 1 ks  monolit  šachty prům 800mm s vtokovou litinovou mříží</t>
  </si>
  <si>
    <t>008-03-1</t>
  </si>
  <si>
    <t>008-03-2</t>
  </si>
  <si>
    <t>Přetřídění těžitelnosti</t>
  </si>
  <si>
    <t>čerpání podzemní vody stoky A, B, C, C1, D</t>
  </si>
  <si>
    <t>008-07-2</t>
  </si>
  <si>
    <t>Přeložka vodovodu C-3c_Navýšení rozsahu</t>
  </si>
  <si>
    <t>Komunikace místní u čp. 107 - POWER CEM (bez odpočtů)</t>
  </si>
  <si>
    <t>Změna oprav komunikací KOLOMUTY - POWERCEM</t>
  </si>
  <si>
    <t>Změna oprav komunikací KOLOMUTY - POWERCEM - uznatelné</t>
  </si>
  <si>
    <t>Změna oprav komunikací KOLOMUTY - POWERCEM - neuznatelné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</si>
</sst>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164" formatCode="#,##0.00\ _K_č"/>
    <numFmt numFmtId="165" formatCode="#,##0.00_ ;[Red]\-#,##0.00\ "/>
    <numFmt numFmtId="166" formatCode="#,##0.00\ _K_č;[Red]\-#,##0.00\ _K_č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color indexed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9" fillId="0" borderId="0"/>
    <xf numFmtId="0" fontId="19" fillId="0" borderId="0"/>
  </cellStyleXfs>
  <cellXfs count="123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64" fontId="0" fillId="0" borderId="1" xfId="0" applyNumberFormat="1" applyBorder="1" applyAlignment="1">
      <alignment vertical="center"/>
    </xf>
    <xf numFmtId="0" fontId="4" fillId="2" borderId="0" xfId="0" applyFont="1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164" fontId="5" fillId="0" borderId="0" xfId="0" applyNumberFormat="1" applyFont="1" applyAlignment="1">
      <alignment vertical="center"/>
    </xf>
    <xf numFmtId="164" fontId="6" fillId="0" borderId="2" xfId="0" applyNumberFormat="1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164" fontId="5" fillId="2" borderId="2" xfId="0" applyNumberFormat="1" applyFont="1" applyFill="1" applyBorder="1" applyAlignment="1">
      <alignment vertical="center"/>
    </xf>
    <xf numFmtId="164" fontId="5" fillId="0" borderId="2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42" fontId="12" fillId="0" borderId="0" xfId="1" applyNumberFormat="1" applyFont="1" applyAlignment="1">
      <alignment horizontal="left"/>
    </xf>
    <xf numFmtId="42" fontId="12" fillId="0" borderId="0" xfId="1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" fontId="0" fillId="0" borderId="0" xfId="0" applyNumberFormat="1" applyAlignment="1">
      <alignment horizontal="right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164" fontId="5" fillId="0" borderId="7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0" fillId="0" borderId="0" xfId="0" applyNumberFormat="1" applyAlignment="1">
      <alignment vertical="center"/>
    </xf>
    <xf numFmtId="164" fontId="9" fillId="0" borderId="0" xfId="0" applyNumberFormat="1" applyFont="1" applyAlignment="1">
      <alignment vertical="center"/>
    </xf>
    <xf numFmtId="164" fontId="8" fillId="0" borderId="0" xfId="0" applyNumberFormat="1" applyFont="1" applyAlignment="1">
      <alignment vertical="center"/>
    </xf>
    <xf numFmtId="164" fontId="4" fillId="2" borderId="0" xfId="0" applyNumberFormat="1" applyFont="1" applyFill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164" fontId="7" fillId="0" borderId="2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164" fontId="15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164" fontId="14" fillId="0" borderId="0" xfId="0" applyNumberFormat="1" applyFont="1" applyAlignment="1">
      <alignment vertical="center"/>
    </xf>
    <xf numFmtId="164" fontId="14" fillId="0" borderId="2" xfId="0" applyNumberFormat="1" applyFont="1" applyBorder="1" applyAlignment="1">
      <alignment vertical="center"/>
    </xf>
    <xf numFmtId="164" fontId="17" fillId="0" borderId="0" xfId="0" applyNumberFormat="1" applyFont="1" applyAlignment="1">
      <alignment vertical="center"/>
    </xf>
    <xf numFmtId="164" fontId="14" fillId="2" borderId="2" xfId="0" applyNumberFormat="1" applyFont="1" applyFill="1" applyBorder="1" applyAlignment="1">
      <alignment vertical="center"/>
    </xf>
    <xf numFmtId="164" fontId="14" fillId="0" borderId="7" xfId="0" applyNumberFormat="1" applyFont="1" applyBorder="1" applyAlignment="1">
      <alignment vertical="center"/>
    </xf>
    <xf numFmtId="164" fontId="18" fillId="0" borderId="2" xfId="0" applyNumberFormat="1" applyFont="1" applyBorder="1" applyAlignment="1">
      <alignment vertical="center"/>
    </xf>
    <xf numFmtId="164" fontId="17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14" fontId="11" fillId="0" borderId="0" xfId="0" applyNumberFormat="1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5" fontId="11" fillId="0" borderId="0" xfId="0" applyNumberFormat="1" applyFont="1" applyAlignment="1">
      <alignment vertical="center"/>
    </xf>
    <xf numFmtId="165" fontId="5" fillId="0" borderId="1" xfId="0" applyNumberFormat="1" applyFont="1" applyBorder="1" applyAlignment="1">
      <alignment horizontal="center" vertical="center"/>
    </xf>
    <xf numFmtId="165" fontId="0" fillId="0" borderId="0" xfId="0" applyNumberFormat="1" applyAlignment="1">
      <alignment vertical="center"/>
    </xf>
    <xf numFmtId="165" fontId="5" fillId="0" borderId="2" xfId="0" applyNumberFormat="1" applyFont="1" applyBorder="1" applyAlignment="1">
      <alignment vertical="center"/>
    </xf>
    <xf numFmtId="165" fontId="4" fillId="0" borderId="1" xfId="0" applyNumberFormat="1" applyFont="1" applyBorder="1" applyAlignment="1">
      <alignment vertical="center"/>
    </xf>
    <xf numFmtId="165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5" fontId="4" fillId="0" borderId="0" xfId="0" applyNumberFormat="1" applyFont="1"/>
    <xf numFmtId="165" fontId="14" fillId="0" borderId="2" xfId="0" applyNumberFormat="1" applyFont="1" applyBorder="1" applyAlignment="1">
      <alignment vertical="center"/>
    </xf>
    <xf numFmtId="164" fontId="20" fillId="0" borderId="2" xfId="0" applyNumberFormat="1" applyFont="1" applyBorder="1" applyAlignment="1">
      <alignment vertical="center"/>
    </xf>
    <xf numFmtId="164" fontId="9" fillId="0" borderId="1" xfId="0" applyNumberFormat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11" fillId="0" borderId="0" xfId="0" applyNumberFormat="1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4" fillId="0" borderId="6" xfId="0" applyNumberFormat="1" applyFont="1" applyFill="1" applyBorder="1" applyAlignment="1">
      <alignment vertical="center"/>
    </xf>
    <xf numFmtId="165" fontId="4" fillId="0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6" fontId="13" fillId="0" borderId="1" xfId="0" applyNumberFormat="1" applyFont="1" applyBorder="1" applyAlignment="1">
      <alignment vertical="center"/>
    </xf>
    <xf numFmtId="166" fontId="11" fillId="0" borderId="0" xfId="0" applyNumberFormat="1" applyFont="1" applyAlignment="1">
      <alignment vertical="center"/>
    </xf>
    <xf numFmtId="166" fontId="5" fillId="0" borderId="1" xfId="0" applyNumberFormat="1" applyFont="1" applyBorder="1" applyAlignment="1">
      <alignment horizontal="center" vertical="center"/>
    </xf>
    <xf numFmtId="166" fontId="4" fillId="0" borderId="1" xfId="0" applyNumberFormat="1" applyFont="1" applyBorder="1" applyAlignment="1">
      <alignment vertical="center"/>
    </xf>
    <xf numFmtId="166" fontId="4" fillId="0" borderId="0" xfId="0" applyNumberFormat="1" applyFont="1" applyAlignment="1">
      <alignment vertical="center"/>
    </xf>
    <xf numFmtId="166" fontId="5" fillId="0" borderId="2" xfId="0" applyNumberFormat="1" applyFont="1" applyBorder="1" applyAlignment="1">
      <alignment vertical="center"/>
    </xf>
    <xf numFmtId="166" fontId="4" fillId="0" borderId="0" xfId="0" applyNumberFormat="1" applyFont="1" applyAlignment="1">
      <alignment horizontal="right" vertical="center"/>
    </xf>
    <xf numFmtId="166" fontId="4" fillId="0" borderId="1" xfId="0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vertical="center"/>
    </xf>
    <xf numFmtId="166" fontId="4" fillId="0" borderId="1" xfId="0" applyNumberFormat="1" applyFont="1" applyFill="1" applyBorder="1" applyAlignment="1">
      <alignment vertical="center"/>
    </xf>
    <xf numFmtId="166" fontId="4" fillId="0" borderId="0" xfId="0" applyNumberFormat="1" applyFont="1"/>
    <xf numFmtId="166" fontId="14" fillId="0" borderId="2" xfId="0" applyNumberFormat="1" applyFont="1" applyBorder="1" applyAlignment="1">
      <alignment vertical="center"/>
    </xf>
    <xf numFmtId="166" fontId="15" fillId="0" borderId="2" xfId="0" applyNumberFormat="1" applyFont="1" applyBorder="1" applyAlignment="1">
      <alignment vertical="center"/>
    </xf>
    <xf numFmtId="0" fontId="21" fillId="0" borderId="1" xfId="0" applyFont="1" applyFill="1" applyBorder="1" applyAlignment="1">
      <alignment horizontal="left" vertical="center" wrapText="1" indent="3"/>
    </xf>
    <xf numFmtId="0" fontId="0" fillId="0" borderId="1" xfId="0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/>
    <xf numFmtId="0" fontId="3" fillId="0" borderId="0" xfId="0" applyFont="1" applyFill="1" applyAlignment="1">
      <alignment vertical="center"/>
    </xf>
    <xf numFmtId="0" fontId="0" fillId="0" borderId="0" xfId="0" applyFill="1"/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top"/>
    </xf>
    <xf numFmtId="4" fontId="4" fillId="0" borderId="0" xfId="0" applyNumberFormat="1" applyFont="1"/>
    <xf numFmtId="4" fontId="0" fillId="0" borderId="0" xfId="0" applyNumberForma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5" fontId="5" fillId="0" borderId="4" xfId="0" applyNumberFormat="1" applyFont="1" applyBorder="1" applyAlignment="1">
      <alignment horizontal="center" vertical="center"/>
    </xf>
    <xf numFmtId="165" fontId="5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4">
    <cellStyle name="Normální" xfId="0" builtinId="0"/>
    <cellStyle name="Normální 4" xfId="3" xr:uid="{A7A99E26-B56E-434B-99EF-27FE268BDC25}"/>
    <cellStyle name="Normální 92" xfId="2" xr:uid="{B80F39B3-DFC4-485B-9D00-6DCBF7E18CC0}"/>
    <cellStyle name="normální_Pekapitulace výkazu výměr" xfId="1" xr:uid="{86F46FBB-90FB-44F4-BD81-DDCB27797FCD}"/>
  </cellStyles>
  <dxfs count="11"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3F66F-8669-4BC3-9211-311E2F28389C}">
  <sheetPr>
    <pageSetUpPr fitToPage="1"/>
  </sheetPr>
  <dimension ref="A1:T110"/>
  <sheetViews>
    <sheetView tabSelected="1" topLeftCell="A92" zoomScaleNormal="100" workbookViewId="0">
      <selection activeCell="K83" sqref="K83"/>
    </sheetView>
  </sheetViews>
  <sheetFormatPr defaultColWidth="9.140625" defaultRowHeight="15" x14ac:dyDescent="0.25"/>
  <cols>
    <col min="2" max="2" width="58.7109375" bestFit="1" customWidth="1"/>
    <col min="3" max="3" width="19.140625" bestFit="1" customWidth="1"/>
    <col min="4" max="4" width="32.42578125" style="96" customWidth="1"/>
    <col min="5" max="5" width="22.140625" customWidth="1"/>
    <col min="6" max="6" width="13.140625" bestFit="1" customWidth="1"/>
    <col min="7" max="9" width="22.42578125" style="2" bestFit="1" customWidth="1"/>
    <col min="10" max="10" width="7.7109375" style="2" customWidth="1"/>
    <col min="11" max="12" width="20.5703125" bestFit="1" customWidth="1"/>
    <col min="13" max="13" width="8.140625" customWidth="1"/>
    <col min="14" max="15" width="27.140625" style="69" customWidth="1"/>
    <col min="17" max="17" width="13.42578125" bestFit="1" customWidth="1"/>
    <col min="18" max="18" width="14.28515625" style="105" customWidth="1"/>
    <col min="19" max="20" width="9.140625" style="105"/>
  </cols>
  <sheetData>
    <row r="1" spans="1:20" s="29" customFormat="1" ht="36" customHeight="1" x14ac:dyDescent="0.25">
      <c r="A1" s="58" t="s">
        <v>34</v>
      </c>
      <c r="D1" s="86">
        <v>299569660.64999998</v>
      </c>
      <c r="L1" s="59">
        <v>44872</v>
      </c>
      <c r="N1" s="45">
        <v>253533250.53</v>
      </c>
      <c r="O1" s="45">
        <v>46036410.120000005</v>
      </c>
      <c r="R1" s="101"/>
      <c r="S1" s="101"/>
      <c r="T1" s="101"/>
    </row>
    <row r="2" spans="1:20" s="28" customFormat="1" ht="43.15" customHeight="1" x14ac:dyDescent="0.25">
      <c r="A2" s="27" t="s">
        <v>35</v>
      </c>
      <c r="D2" s="87"/>
      <c r="G2" s="29"/>
      <c r="H2" s="29"/>
      <c r="I2" s="29"/>
      <c r="J2" s="29"/>
      <c r="N2" s="62"/>
      <c r="O2" s="62"/>
      <c r="R2" s="102"/>
      <c r="S2" s="102"/>
      <c r="T2" s="102"/>
    </row>
    <row r="3" spans="1:20" s="4" customFormat="1" ht="27.95" customHeight="1" x14ac:dyDescent="0.25">
      <c r="A3" s="113" t="s">
        <v>0</v>
      </c>
      <c r="B3" s="113" t="s">
        <v>1</v>
      </c>
      <c r="C3" s="113" t="s">
        <v>2</v>
      </c>
      <c r="D3" s="114"/>
      <c r="E3" s="114"/>
      <c r="F3" s="1"/>
      <c r="G3" s="8" t="s">
        <v>7</v>
      </c>
      <c r="H3" s="9" t="s">
        <v>6</v>
      </c>
      <c r="I3" s="9" t="s">
        <v>33</v>
      </c>
      <c r="J3" s="31"/>
      <c r="K3" s="115" t="s">
        <v>13</v>
      </c>
      <c r="L3" s="116"/>
      <c r="N3" s="117" t="s">
        <v>13</v>
      </c>
      <c r="O3" s="118"/>
      <c r="R3" s="80"/>
      <c r="S3" s="80"/>
      <c r="T3" s="80"/>
    </row>
    <row r="4" spans="1:20" s="4" customFormat="1" ht="27.95" customHeight="1" x14ac:dyDescent="0.25">
      <c r="A4" s="114"/>
      <c r="B4" s="114"/>
      <c r="C4" s="9" t="s">
        <v>3</v>
      </c>
      <c r="D4" s="88" t="s">
        <v>4</v>
      </c>
      <c r="E4" s="9" t="s">
        <v>5</v>
      </c>
      <c r="F4" s="1"/>
      <c r="G4" s="8" t="s">
        <v>4</v>
      </c>
      <c r="H4" s="9" t="s">
        <v>4</v>
      </c>
      <c r="I4" s="9"/>
      <c r="J4" s="32"/>
      <c r="K4" s="9" t="s">
        <v>11</v>
      </c>
      <c r="L4" s="9" t="s">
        <v>12</v>
      </c>
      <c r="N4" s="63" t="s">
        <v>116</v>
      </c>
      <c r="O4" s="63" t="s">
        <v>117</v>
      </c>
      <c r="R4" s="80"/>
      <c r="S4" s="80"/>
      <c r="T4" s="80"/>
    </row>
    <row r="5" spans="1:20" s="4" customFormat="1" ht="45" customHeight="1" x14ac:dyDescent="0.25">
      <c r="A5" s="10" t="s">
        <v>23</v>
      </c>
      <c r="B5" s="15" t="s">
        <v>36</v>
      </c>
      <c r="C5" s="5">
        <v>1552995.4</v>
      </c>
      <c r="D5" s="89">
        <v>-1337051.6000000001</v>
      </c>
      <c r="E5" s="12">
        <v>215943.8</v>
      </c>
      <c r="G5" s="13">
        <f>+D5</f>
        <v>-1337051.6000000001</v>
      </c>
      <c r="H5" s="14"/>
      <c r="I5" s="14"/>
      <c r="J5" s="33"/>
      <c r="K5" s="11">
        <v>-1326902.7</v>
      </c>
      <c r="L5" s="12">
        <v>-10148.9</v>
      </c>
      <c r="N5" s="66">
        <v>-1326902.7</v>
      </c>
      <c r="O5" s="66">
        <v>-10148.9</v>
      </c>
      <c r="R5" s="80"/>
      <c r="S5" s="80"/>
      <c r="T5" s="80"/>
    </row>
    <row r="6" spans="1:20" s="4" customFormat="1" ht="45" customHeight="1" x14ac:dyDescent="0.25">
      <c r="A6" s="10" t="s">
        <v>39</v>
      </c>
      <c r="B6" s="15" t="s">
        <v>37</v>
      </c>
      <c r="C6" s="5">
        <v>14324482.199999999</v>
      </c>
      <c r="D6" s="89">
        <v>-75157.2</v>
      </c>
      <c r="E6" s="12">
        <v>14249325</v>
      </c>
      <c r="G6" s="13"/>
      <c r="H6" s="14"/>
      <c r="I6" s="14">
        <f>+D6</f>
        <v>-75157.2</v>
      </c>
      <c r="J6" s="33"/>
      <c r="K6" s="11">
        <v>-48740.6</v>
      </c>
      <c r="L6" s="12">
        <v>-26416.6</v>
      </c>
      <c r="N6" s="66">
        <v>-48740.6</v>
      </c>
      <c r="O6" s="66">
        <v>-26416.6</v>
      </c>
      <c r="R6" s="80"/>
      <c r="S6" s="80"/>
      <c r="T6" s="80"/>
    </row>
    <row r="7" spans="1:20" s="4" customFormat="1" ht="45" customHeight="1" x14ac:dyDescent="0.25">
      <c r="A7" s="10" t="s">
        <v>40</v>
      </c>
      <c r="B7" s="15" t="s">
        <v>38</v>
      </c>
      <c r="C7" s="5">
        <v>0</v>
      </c>
      <c r="D7" s="89">
        <v>196380.1</v>
      </c>
      <c r="E7" s="12">
        <v>196380.1</v>
      </c>
      <c r="G7" s="13">
        <f>+D7</f>
        <v>196380.1</v>
      </c>
      <c r="H7" s="14"/>
      <c r="I7" s="14"/>
      <c r="J7" s="33"/>
      <c r="K7" s="11">
        <v>0</v>
      </c>
      <c r="L7" s="12">
        <v>196380.1</v>
      </c>
      <c r="N7" s="66">
        <v>0</v>
      </c>
      <c r="O7" s="66">
        <v>196380.1</v>
      </c>
      <c r="R7" s="80"/>
      <c r="S7" s="80"/>
      <c r="T7" s="80"/>
    </row>
    <row r="8" spans="1:20" s="4" customFormat="1" ht="15.75" thickBot="1" x14ac:dyDescent="0.3">
      <c r="A8" s="37"/>
      <c r="B8" s="43"/>
      <c r="C8" s="38"/>
      <c r="D8" s="90"/>
      <c r="E8" s="40"/>
      <c r="G8" s="41"/>
      <c r="H8" s="42"/>
      <c r="I8" s="42"/>
      <c r="J8" s="42"/>
      <c r="K8" s="39"/>
      <c r="L8" s="40"/>
      <c r="N8" s="67"/>
      <c r="O8" s="67"/>
      <c r="R8" s="80"/>
      <c r="S8" s="80"/>
      <c r="T8" s="80"/>
    </row>
    <row r="9" spans="1:20" s="4" customFormat="1" ht="35.25" customHeight="1" thickBot="1" x14ac:dyDescent="0.3">
      <c r="B9" s="17" t="s">
        <v>54</v>
      </c>
      <c r="C9" s="18"/>
      <c r="D9" s="91">
        <f>SUM(D5:D8)</f>
        <v>-1215828.7</v>
      </c>
      <c r="E9" s="20"/>
      <c r="G9" s="21">
        <f t="shared" ref="G9:I9" si="0">SUM(G5:G8)</f>
        <v>-1140671.5</v>
      </c>
      <c r="H9" s="22">
        <f t="shared" si="0"/>
        <v>0</v>
      </c>
      <c r="I9" s="22">
        <f t="shared" si="0"/>
        <v>-75157.2</v>
      </c>
      <c r="J9" s="34"/>
      <c r="K9" s="19">
        <f t="shared" ref="K9:L9" si="1">SUM(K5:K8)</f>
        <v>-1375643.3</v>
      </c>
      <c r="L9" s="19">
        <f t="shared" si="1"/>
        <v>159814.6</v>
      </c>
      <c r="N9" s="65">
        <f t="shared" ref="N9:O9" si="2">SUM(N5:N8)</f>
        <v>-1375643.3</v>
      </c>
      <c r="O9" s="65">
        <f t="shared" si="2"/>
        <v>159814.6</v>
      </c>
      <c r="R9" s="80"/>
      <c r="S9" s="80"/>
      <c r="T9" s="80"/>
    </row>
    <row r="10" spans="1:20" s="28" customFormat="1" ht="43.15" customHeight="1" x14ac:dyDescent="0.25">
      <c r="A10" s="27" t="s">
        <v>41</v>
      </c>
      <c r="D10" s="87"/>
      <c r="G10" s="29"/>
      <c r="H10" s="29"/>
      <c r="I10" s="29"/>
      <c r="J10" s="29"/>
      <c r="N10" s="62"/>
      <c r="O10" s="62"/>
      <c r="R10" s="102"/>
      <c r="S10" s="102"/>
      <c r="T10" s="102"/>
    </row>
    <row r="11" spans="1:20" s="4" customFormat="1" ht="27.95" customHeight="1" x14ac:dyDescent="0.25">
      <c r="A11" s="113" t="s">
        <v>0</v>
      </c>
      <c r="B11" s="113" t="s">
        <v>1</v>
      </c>
      <c r="C11" s="113" t="s">
        <v>2</v>
      </c>
      <c r="D11" s="114"/>
      <c r="E11" s="114"/>
      <c r="F11" s="1"/>
      <c r="G11" s="8" t="s">
        <v>7</v>
      </c>
      <c r="H11" s="61" t="s">
        <v>6</v>
      </c>
      <c r="I11" s="61" t="s">
        <v>33</v>
      </c>
      <c r="J11" s="31"/>
      <c r="K11" s="115" t="s">
        <v>13</v>
      </c>
      <c r="L11" s="116"/>
      <c r="N11" s="117" t="s">
        <v>13</v>
      </c>
      <c r="O11" s="118"/>
      <c r="R11" s="80"/>
      <c r="S11" s="80"/>
      <c r="T11" s="80"/>
    </row>
    <row r="12" spans="1:20" s="4" customFormat="1" ht="27.95" customHeight="1" x14ac:dyDescent="0.25">
      <c r="A12" s="114"/>
      <c r="B12" s="114"/>
      <c r="C12" s="61" t="s">
        <v>3</v>
      </c>
      <c r="D12" s="88" t="s">
        <v>4</v>
      </c>
      <c r="E12" s="61" t="s">
        <v>5</v>
      </c>
      <c r="F12" s="1"/>
      <c r="G12" s="8" t="s">
        <v>4</v>
      </c>
      <c r="H12" s="61" t="s">
        <v>4</v>
      </c>
      <c r="I12" s="61"/>
      <c r="J12" s="32"/>
      <c r="K12" s="61" t="s">
        <v>11</v>
      </c>
      <c r="L12" s="61" t="s">
        <v>12</v>
      </c>
      <c r="N12" s="63" t="s">
        <v>116</v>
      </c>
      <c r="O12" s="63" t="s">
        <v>117</v>
      </c>
      <c r="R12" s="80"/>
      <c r="S12" s="80"/>
      <c r="T12" s="80"/>
    </row>
    <row r="13" spans="1:20" s="4" customFormat="1" ht="45" customHeight="1" x14ac:dyDescent="0.25">
      <c r="A13" s="10" t="s">
        <v>8</v>
      </c>
      <c r="B13" s="15" t="s">
        <v>42</v>
      </c>
      <c r="C13" s="5">
        <v>5260249.5941700004</v>
      </c>
      <c r="D13" s="89">
        <v>-3357033.5776900002</v>
      </c>
      <c r="E13" s="12">
        <v>1903304.1625674397</v>
      </c>
      <c r="G13" s="13">
        <f t="shared" ref="G13:G17" si="3">+D13</f>
        <v>-3357033.5776900002</v>
      </c>
      <c r="H13" s="14"/>
      <c r="I13" s="14"/>
      <c r="J13" s="33"/>
      <c r="K13" s="11"/>
      <c r="L13" s="12">
        <f>+D13</f>
        <v>-3357033.5776900002</v>
      </c>
      <c r="N13" s="66">
        <v>-1413802.0563500002</v>
      </c>
      <c r="O13" s="66">
        <v>-1943231.52134</v>
      </c>
      <c r="Q13" s="64"/>
      <c r="R13" s="80"/>
      <c r="S13" s="80"/>
      <c r="T13" s="80"/>
    </row>
    <row r="14" spans="1:20" s="4" customFormat="1" ht="45" customHeight="1" x14ac:dyDescent="0.25">
      <c r="A14" s="10" t="s">
        <v>9</v>
      </c>
      <c r="B14" s="15" t="s">
        <v>44</v>
      </c>
      <c r="C14" s="5"/>
      <c r="D14" s="89">
        <v>3790.47</v>
      </c>
      <c r="E14" s="12"/>
      <c r="G14" s="13">
        <f t="shared" si="3"/>
        <v>3790.47</v>
      </c>
      <c r="H14" s="14"/>
      <c r="I14" s="14"/>
      <c r="J14" s="33"/>
      <c r="K14" s="11">
        <f>G14-L14</f>
        <v>1758308.2250666001</v>
      </c>
      <c r="L14" s="12">
        <v>-1754517.7550666002</v>
      </c>
      <c r="N14" s="66">
        <f>+G14</f>
        <v>3790.47</v>
      </c>
      <c r="O14" s="66"/>
      <c r="Q14" s="64"/>
      <c r="R14" s="80"/>
      <c r="S14" s="80"/>
      <c r="T14" s="80"/>
    </row>
    <row r="15" spans="1:20" s="4" customFormat="1" ht="45" customHeight="1" x14ac:dyDescent="0.25">
      <c r="A15" s="60" t="s">
        <v>24</v>
      </c>
      <c r="B15" s="15" t="s">
        <v>48</v>
      </c>
      <c r="C15" s="5"/>
      <c r="D15" s="89">
        <v>-508083.22</v>
      </c>
      <c r="E15" s="12"/>
      <c r="G15" s="13">
        <f t="shared" si="3"/>
        <v>-508083.22</v>
      </c>
      <c r="H15" s="14"/>
      <c r="I15" s="14"/>
      <c r="J15" s="33"/>
      <c r="K15" s="11">
        <v>186432.06</v>
      </c>
      <c r="L15" s="12">
        <f>+D15-K15</f>
        <v>-694515.28</v>
      </c>
      <c r="N15" s="66">
        <f>+G15</f>
        <v>-508083.22</v>
      </c>
      <c r="O15" s="66"/>
      <c r="Q15" s="64"/>
      <c r="R15" s="80"/>
      <c r="S15" s="80"/>
      <c r="T15" s="80"/>
    </row>
    <row r="16" spans="1:20" s="4" customFormat="1" ht="45" customHeight="1" x14ac:dyDescent="0.25">
      <c r="A16" s="60" t="s">
        <v>25</v>
      </c>
      <c r="B16" s="15" t="s">
        <v>49</v>
      </c>
      <c r="C16" s="5"/>
      <c r="D16" s="89">
        <v>797640.46</v>
      </c>
      <c r="E16" s="12"/>
      <c r="G16" s="13">
        <f t="shared" si="3"/>
        <v>797640.46</v>
      </c>
      <c r="H16" s="14"/>
      <c r="I16" s="14"/>
      <c r="J16" s="33"/>
      <c r="K16" s="11">
        <f>+G16</f>
        <v>797640.46</v>
      </c>
      <c r="L16" s="12"/>
      <c r="N16" s="66"/>
      <c r="O16" s="66">
        <f>+G16</f>
        <v>797640.46</v>
      </c>
      <c r="Q16" s="64"/>
      <c r="R16" s="80"/>
      <c r="S16" s="80"/>
      <c r="T16" s="80"/>
    </row>
    <row r="17" spans="1:20" s="4" customFormat="1" ht="45" customHeight="1" x14ac:dyDescent="0.25">
      <c r="A17" s="60" t="s">
        <v>26</v>
      </c>
      <c r="B17" s="16" t="s">
        <v>45</v>
      </c>
      <c r="C17" s="5"/>
      <c r="D17" s="89">
        <v>721031.02</v>
      </c>
      <c r="E17" s="12"/>
      <c r="G17" s="13">
        <f t="shared" si="3"/>
        <v>721031.02</v>
      </c>
      <c r="H17" s="14"/>
      <c r="I17" s="14"/>
      <c r="J17" s="33"/>
      <c r="K17" s="11">
        <f>+G17</f>
        <v>721031.02</v>
      </c>
      <c r="L17" s="12"/>
      <c r="N17" s="66">
        <f>+D17</f>
        <v>721031.02</v>
      </c>
      <c r="O17" s="66"/>
      <c r="Q17" s="64"/>
      <c r="R17" s="80"/>
      <c r="S17" s="80"/>
      <c r="T17" s="80"/>
    </row>
    <row r="18" spans="1:20" s="4" customFormat="1" ht="45" customHeight="1" x14ac:dyDescent="0.25">
      <c r="A18" s="60" t="s">
        <v>27</v>
      </c>
      <c r="B18" s="16" t="s">
        <v>46</v>
      </c>
      <c r="C18" s="5"/>
      <c r="D18" s="89">
        <v>73197.850000000006</v>
      </c>
      <c r="E18" s="12"/>
      <c r="G18" s="13"/>
      <c r="H18" s="14"/>
      <c r="I18" s="14">
        <f>+D18</f>
        <v>73197.850000000006</v>
      </c>
      <c r="J18" s="33"/>
      <c r="K18" s="11">
        <f>+I18</f>
        <v>73197.850000000006</v>
      </c>
      <c r="L18" s="12"/>
      <c r="N18" s="66">
        <f>+D18</f>
        <v>73197.850000000006</v>
      </c>
      <c r="O18" s="66"/>
      <c r="Q18" s="64"/>
      <c r="R18" s="80"/>
      <c r="S18" s="80"/>
      <c r="T18" s="80"/>
    </row>
    <row r="19" spans="1:20" s="4" customFormat="1" ht="45" customHeight="1" x14ac:dyDescent="0.25">
      <c r="A19" s="60" t="s">
        <v>10</v>
      </c>
      <c r="B19" s="16" t="s">
        <v>47</v>
      </c>
      <c r="C19" s="5"/>
      <c r="D19" s="89">
        <v>-683784.43</v>
      </c>
      <c r="E19" s="12"/>
      <c r="G19" s="13"/>
      <c r="H19" s="14"/>
      <c r="I19" s="14">
        <f>+D19</f>
        <v>-683784.43</v>
      </c>
      <c r="J19" s="33"/>
      <c r="K19" s="11"/>
      <c r="L19" s="12">
        <f>+I19</f>
        <v>-683784.43</v>
      </c>
      <c r="N19" s="66"/>
      <c r="O19" s="66">
        <f>+I19</f>
        <v>-683784.43</v>
      </c>
      <c r="Q19" s="64"/>
      <c r="R19" s="80"/>
      <c r="S19" s="80"/>
      <c r="T19" s="80"/>
    </row>
    <row r="20" spans="1:20" s="28" customFormat="1" ht="43.15" customHeight="1" x14ac:dyDescent="0.25">
      <c r="A20" s="27" t="s">
        <v>50</v>
      </c>
      <c r="D20" s="92"/>
      <c r="F20" s="30"/>
      <c r="G20" s="29"/>
      <c r="H20" s="29"/>
      <c r="I20" s="29"/>
      <c r="J20" s="29"/>
      <c r="K20" s="30"/>
      <c r="L20" s="30"/>
      <c r="M20" s="30"/>
      <c r="N20" s="68"/>
      <c r="O20" s="68"/>
      <c r="Q20" s="64"/>
      <c r="R20" s="102"/>
      <c r="S20" s="102"/>
      <c r="T20" s="102"/>
    </row>
    <row r="21" spans="1:20" s="4" customFormat="1" ht="45" customHeight="1" x14ac:dyDescent="0.25">
      <c r="A21" s="10" t="s">
        <v>14</v>
      </c>
      <c r="B21" s="16" t="s">
        <v>51</v>
      </c>
      <c r="C21" s="5"/>
      <c r="D21" s="89">
        <v>2744803.06</v>
      </c>
      <c r="E21" s="12"/>
      <c r="G21" s="13"/>
      <c r="H21" s="14">
        <f>+D21</f>
        <v>2744803.06</v>
      </c>
      <c r="I21" s="14"/>
      <c r="J21" s="33"/>
      <c r="K21" s="11">
        <f>+H21</f>
        <v>2744803.06</v>
      </c>
      <c r="L21" s="12"/>
      <c r="N21" s="66"/>
      <c r="O21" s="66">
        <f>+H21</f>
        <v>2744803.06</v>
      </c>
      <c r="Q21" s="64"/>
      <c r="R21" s="80"/>
      <c r="S21" s="80"/>
      <c r="T21" s="80"/>
    </row>
    <row r="22" spans="1:20" s="4" customFormat="1" ht="45" customHeight="1" x14ac:dyDescent="0.25">
      <c r="A22" s="10" t="s">
        <v>15</v>
      </c>
      <c r="B22" s="16" t="s">
        <v>52</v>
      </c>
      <c r="C22" s="5"/>
      <c r="D22" s="89">
        <v>-2547462.38</v>
      </c>
      <c r="E22" s="12"/>
      <c r="G22" s="13"/>
      <c r="H22" s="14">
        <f>+D22</f>
        <v>-2547462.38</v>
      </c>
      <c r="I22" s="14"/>
      <c r="J22" s="33"/>
      <c r="K22" s="11"/>
      <c r="L22" s="12">
        <f>+H22</f>
        <v>-2547462.38</v>
      </c>
      <c r="N22" s="66">
        <f>+D22</f>
        <v>-2547462.38</v>
      </c>
      <c r="O22" s="66"/>
      <c r="Q22" s="64"/>
      <c r="R22" s="80"/>
      <c r="S22" s="80"/>
      <c r="T22" s="80"/>
    </row>
    <row r="23" spans="1:20" s="4" customFormat="1" ht="45" customHeight="1" x14ac:dyDescent="0.25">
      <c r="A23" s="60" t="s">
        <v>115</v>
      </c>
      <c r="B23" s="15" t="s">
        <v>43</v>
      </c>
      <c r="C23" s="5"/>
      <c r="D23" s="89">
        <v>763683.85599999991</v>
      </c>
      <c r="E23" s="12"/>
      <c r="G23" s="13">
        <f>+D23</f>
        <v>763683.85599999991</v>
      </c>
      <c r="H23" s="14"/>
      <c r="I23" s="14"/>
      <c r="J23" s="33"/>
      <c r="K23" s="11">
        <f>+G23</f>
        <v>763683.85599999991</v>
      </c>
      <c r="L23" s="12"/>
      <c r="N23" s="66">
        <f>+J23</f>
        <v>0</v>
      </c>
      <c r="O23" s="66">
        <f>+K23</f>
        <v>763683.85599999991</v>
      </c>
      <c r="Q23" s="64"/>
      <c r="R23" s="80"/>
      <c r="S23" s="80"/>
      <c r="T23" s="80"/>
    </row>
    <row r="24" spans="1:20" s="24" customFormat="1" ht="19.5" thickBot="1" x14ac:dyDescent="0.35">
      <c r="A24" s="26"/>
      <c r="D24" s="92"/>
      <c r="F24" s="30"/>
      <c r="G24" s="25"/>
      <c r="H24" s="25"/>
      <c r="I24" s="25"/>
      <c r="J24" s="25"/>
      <c r="K24" s="30"/>
      <c r="L24" s="30"/>
      <c r="M24" s="30"/>
      <c r="N24" s="68"/>
      <c r="O24" s="68"/>
      <c r="Q24" s="64"/>
      <c r="R24" s="103"/>
      <c r="S24" s="103"/>
      <c r="T24" s="103"/>
    </row>
    <row r="25" spans="1:20" s="4" customFormat="1" ht="41.25" customHeight="1" thickBot="1" x14ac:dyDescent="0.3">
      <c r="B25" s="17" t="s">
        <v>53</v>
      </c>
      <c r="C25" s="18"/>
      <c r="D25" s="91">
        <f>SUBTOTAL(9,D13:D23)</f>
        <v>-1992216.8916899997</v>
      </c>
      <c r="E25" s="20"/>
      <c r="G25" s="21">
        <f>SUM(G13:G23)</f>
        <v>-1578970.9916899998</v>
      </c>
      <c r="H25" s="22">
        <f>SUM(H13:H23)</f>
        <v>197340.68000000017</v>
      </c>
      <c r="I25" s="22">
        <f>SUM(I13:I23)</f>
        <v>-610586.58000000007</v>
      </c>
      <c r="J25" s="34"/>
      <c r="K25" s="19">
        <f>SUBTOTAL(9,K13:K23)</f>
        <v>7045096.5310665993</v>
      </c>
      <c r="L25" s="44">
        <f>SUBTOTAL(9,L13:L23)</f>
        <v>-9037313.4227566011</v>
      </c>
      <c r="N25" s="65">
        <f>SUBTOTAL(9,N13:N23)</f>
        <v>-3671328.31635</v>
      </c>
      <c r="O25" s="65">
        <f>SUBTOTAL(9,O13:O23)</f>
        <v>1679111.4246599998</v>
      </c>
      <c r="Q25" s="64"/>
      <c r="R25" s="80"/>
      <c r="S25" s="80"/>
      <c r="T25" s="80"/>
    </row>
    <row r="26" spans="1:20" s="28" customFormat="1" ht="43.15" customHeight="1" x14ac:dyDescent="0.25">
      <c r="A26" s="27" t="s">
        <v>65</v>
      </c>
      <c r="D26" s="92"/>
      <c r="F26" s="30"/>
      <c r="G26" s="29"/>
      <c r="H26" s="29"/>
      <c r="I26" s="29"/>
      <c r="J26" s="29"/>
      <c r="K26" s="30"/>
      <c r="L26" s="30"/>
      <c r="M26" s="30"/>
      <c r="N26" s="68"/>
      <c r="O26" s="68"/>
      <c r="Q26" s="64"/>
      <c r="R26" s="102"/>
      <c r="S26" s="102"/>
      <c r="T26" s="102"/>
    </row>
    <row r="27" spans="1:20" s="4" customFormat="1" ht="27.95" customHeight="1" x14ac:dyDescent="0.25">
      <c r="A27" s="121" t="s">
        <v>0</v>
      </c>
      <c r="B27" s="121" t="s">
        <v>1</v>
      </c>
      <c r="C27" s="121" t="s">
        <v>2</v>
      </c>
      <c r="D27" s="122"/>
      <c r="E27" s="122"/>
      <c r="G27" s="23" t="s">
        <v>7</v>
      </c>
      <c r="H27" s="10" t="s">
        <v>6</v>
      </c>
      <c r="I27" s="10" t="s">
        <v>33</v>
      </c>
      <c r="J27" s="35"/>
      <c r="K27" s="119" t="s">
        <v>13</v>
      </c>
      <c r="L27" s="120"/>
      <c r="N27" s="117" t="s">
        <v>13</v>
      </c>
      <c r="O27" s="118"/>
      <c r="Q27" s="64"/>
      <c r="R27" s="80"/>
      <c r="S27" s="80"/>
      <c r="T27" s="80"/>
    </row>
    <row r="28" spans="1:20" s="4" customFormat="1" ht="27.95" customHeight="1" x14ac:dyDescent="0.25">
      <c r="A28" s="122"/>
      <c r="B28" s="122"/>
      <c r="C28" s="10" t="s">
        <v>3</v>
      </c>
      <c r="D28" s="93" t="s">
        <v>4</v>
      </c>
      <c r="E28" s="10" t="s">
        <v>5</v>
      </c>
      <c r="G28" s="23" t="s">
        <v>4</v>
      </c>
      <c r="H28" s="10" t="s">
        <v>4</v>
      </c>
      <c r="I28" s="10"/>
      <c r="J28" s="36"/>
      <c r="K28" s="10" t="s">
        <v>11</v>
      </c>
      <c r="L28" s="10" t="s">
        <v>12</v>
      </c>
      <c r="N28" s="63" t="s">
        <v>116</v>
      </c>
      <c r="O28" s="63" t="s">
        <v>117</v>
      </c>
      <c r="Q28" s="64"/>
      <c r="R28" s="80"/>
      <c r="S28" s="80"/>
      <c r="T28" s="80"/>
    </row>
    <row r="29" spans="1:20" s="4" customFormat="1" ht="45" customHeight="1" x14ac:dyDescent="0.25">
      <c r="A29" s="7" t="s">
        <v>16</v>
      </c>
      <c r="B29" s="15" t="s">
        <v>151</v>
      </c>
      <c r="C29" s="5"/>
      <c r="D29" s="89">
        <v>743107.01</v>
      </c>
      <c r="E29" s="12"/>
      <c r="G29" s="13">
        <f>+D29</f>
        <v>743107.01</v>
      </c>
      <c r="H29" s="14"/>
      <c r="I29" s="14"/>
      <c r="J29" s="33"/>
      <c r="K29" s="11">
        <v>1089886.1299999999</v>
      </c>
      <c r="L29" s="12">
        <v>-346779.12</v>
      </c>
      <c r="N29" s="66">
        <f t="shared" ref="N29:N32" si="4">+G29</f>
        <v>743107.01</v>
      </c>
      <c r="O29" s="66"/>
      <c r="Q29" s="64"/>
      <c r="R29" s="80"/>
      <c r="S29" s="80"/>
      <c r="T29" s="80"/>
    </row>
    <row r="30" spans="1:20" s="4" customFormat="1" ht="45" customHeight="1" x14ac:dyDescent="0.25">
      <c r="A30" s="7" t="s">
        <v>17</v>
      </c>
      <c r="B30" s="15" t="s">
        <v>55</v>
      </c>
      <c r="C30" s="5"/>
      <c r="D30" s="89">
        <v>530928.70850812492</v>
      </c>
      <c r="E30" s="12"/>
      <c r="G30" s="13">
        <f t="shared" ref="G30:G35" si="5">+D30</f>
        <v>530928.70850812492</v>
      </c>
      <c r="H30" s="14"/>
      <c r="I30" s="14"/>
      <c r="J30" s="33"/>
      <c r="K30" s="11">
        <f>+G30</f>
        <v>530928.70850812492</v>
      </c>
      <c r="L30" s="11"/>
      <c r="N30" s="66">
        <f t="shared" si="4"/>
        <v>530928.70850812492</v>
      </c>
      <c r="O30" s="66"/>
      <c r="Q30" s="64"/>
      <c r="R30" s="80"/>
      <c r="S30" s="80"/>
      <c r="T30" s="80"/>
    </row>
    <row r="31" spans="1:20" s="4" customFormat="1" ht="45" customHeight="1" x14ac:dyDescent="0.25">
      <c r="A31" s="7" t="s">
        <v>18</v>
      </c>
      <c r="B31" s="15" t="s">
        <v>56</v>
      </c>
      <c r="C31" s="5"/>
      <c r="D31" s="89">
        <v>696224.22</v>
      </c>
      <c r="E31" s="12"/>
      <c r="G31" s="13">
        <v>696224.22</v>
      </c>
      <c r="H31" s="14"/>
      <c r="I31" s="14"/>
      <c r="J31" s="33"/>
      <c r="K31" s="11">
        <v>696224.22</v>
      </c>
      <c r="L31" s="11"/>
      <c r="N31" s="66"/>
      <c r="O31" s="66">
        <v>696224.22</v>
      </c>
      <c r="Q31" s="64"/>
      <c r="R31" s="80"/>
      <c r="S31" s="80"/>
      <c r="T31" s="80"/>
    </row>
    <row r="32" spans="1:20" s="4" customFormat="1" ht="45" customHeight="1" x14ac:dyDescent="0.25">
      <c r="A32" s="7" t="s">
        <v>19</v>
      </c>
      <c r="B32" s="15" t="s">
        <v>57</v>
      </c>
      <c r="C32" s="5"/>
      <c r="D32" s="89">
        <v>23319</v>
      </c>
      <c r="E32" s="12"/>
      <c r="G32" s="13">
        <f t="shared" si="5"/>
        <v>23319</v>
      </c>
      <c r="H32" s="14"/>
      <c r="I32" s="14"/>
      <c r="J32" s="33"/>
      <c r="K32" s="11">
        <f t="shared" ref="K31:K35" si="6">+G32</f>
        <v>23319</v>
      </c>
      <c r="L32" s="11"/>
      <c r="N32" s="66">
        <f t="shared" si="4"/>
        <v>23319</v>
      </c>
      <c r="O32" s="66"/>
      <c r="Q32" s="64"/>
      <c r="R32" s="80"/>
      <c r="S32" s="80"/>
      <c r="T32" s="80"/>
    </row>
    <row r="33" spans="1:20" s="4" customFormat="1" ht="45" customHeight="1" x14ac:dyDescent="0.25">
      <c r="A33" s="7" t="s">
        <v>28</v>
      </c>
      <c r="B33" s="15" t="s">
        <v>58</v>
      </c>
      <c r="C33" s="5"/>
      <c r="D33" s="89">
        <v>82328.94</v>
      </c>
      <c r="E33" s="12"/>
      <c r="G33" s="13">
        <v>82328.94</v>
      </c>
      <c r="H33" s="14"/>
      <c r="I33" s="14"/>
      <c r="J33" s="33"/>
      <c r="K33" s="11">
        <v>82328.94</v>
      </c>
      <c r="L33" s="11"/>
      <c r="N33" s="66"/>
      <c r="O33" s="66">
        <v>82328.94</v>
      </c>
      <c r="Q33" s="64"/>
      <c r="R33" s="80"/>
      <c r="S33" s="80"/>
      <c r="T33" s="80"/>
    </row>
    <row r="34" spans="1:20" s="4" customFormat="1" ht="45" customHeight="1" x14ac:dyDescent="0.25">
      <c r="A34" s="7" t="s">
        <v>32</v>
      </c>
      <c r="B34" s="15" t="s">
        <v>118</v>
      </c>
      <c r="C34" s="5"/>
      <c r="D34" s="89">
        <v>71149.69</v>
      </c>
      <c r="E34" s="12"/>
      <c r="G34" s="13">
        <f t="shared" si="5"/>
        <v>71149.69</v>
      </c>
      <c r="H34" s="14"/>
      <c r="I34" s="14"/>
      <c r="J34" s="33"/>
      <c r="K34" s="11">
        <f t="shared" si="6"/>
        <v>71149.69</v>
      </c>
      <c r="L34" s="11"/>
      <c r="N34" s="66"/>
      <c r="O34" s="66">
        <f>D34</f>
        <v>71149.69</v>
      </c>
      <c r="Q34" s="64"/>
      <c r="R34" s="80"/>
      <c r="S34" s="80"/>
      <c r="T34" s="80"/>
    </row>
    <row r="35" spans="1:20" s="4" customFormat="1" ht="45" customHeight="1" x14ac:dyDescent="0.25">
      <c r="A35" s="7" t="s">
        <v>59</v>
      </c>
      <c r="B35" s="15" t="s">
        <v>62</v>
      </c>
      <c r="C35" s="5"/>
      <c r="D35" s="94">
        <v>4801.82</v>
      </c>
      <c r="E35" s="12"/>
      <c r="G35" s="13">
        <f t="shared" si="5"/>
        <v>4801.82</v>
      </c>
      <c r="H35" s="14"/>
      <c r="I35" s="14"/>
      <c r="J35" s="33"/>
      <c r="K35" s="11">
        <f t="shared" si="6"/>
        <v>4801.82</v>
      </c>
      <c r="L35" s="11"/>
      <c r="N35" s="66"/>
      <c r="O35" s="66">
        <f>+D35</f>
        <v>4801.82</v>
      </c>
      <c r="Q35" s="64"/>
      <c r="R35" s="80"/>
      <c r="S35" s="80"/>
      <c r="T35" s="80"/>
    </row>
    <row r="36" spans="1:20" s="4" customFormat="1" ht="45" customHeight="1" x14ac:dyDescent="0.25">
      <c r="A36" s="7" t="s">
        <v>60</v>
      </c>
      <c r="B36" s="15" t="s">
        <v>63</v>
      </c>
      <c r="C36" s="5"/>
      <c r="D36" s="94">
        <v>-125000.97</v>
      </c>
      <c r="E36" s="12"/>
      <c r="G36" s="13">
        <f t="shared" ref="G36" si="7">+D36</f>
        <v>-125000.97</v>
      </c>
      <c r="H36" s="14"/>
      <c r="I36" s="14"/>
      <c r="J36" s="33"/>
      <c r="K36" s="11"/>
      <c r="L36" s="12">
        <f>+G36</f>
        <v>-125000.97</v>
      </c>
      <c r="N36" s="66">
        <f>+D36</f>
        <v>-125000.97</v>
      </c>
      <c r="O36" s="66">
        <f>+J36</f>
        <v>0</v>
      </c>
      <c r="Q36" s="64"/>
      <c r="R36" s="80"/>
      <c r="S36" s="80"/>
      <c r="T36" s="80"/>
    </row>
    <row r="37" spans="1:20" s="4" customFormat="1" ht="45" customHeight="1" x14ac:dyDescent="0.25">
      <c r="A37" s="7" t="s">
        <v>61</v>
      </c>
      <c r="B37" s="15" t="s">
        <v>66</v>
      </c>
      <c r="C37" s="5"/>
      <c r="D37" s="94">
        <v>-2463276.98</v>
      </c>
      <c r="E37" s="12"/>
      <c r="G37" s="13">
        <f>+D37</f>
        <v>-2463276.98</v>
      </c>
      <c r="H37" s="14"/>
      <c r="I37" s="14"/>
      <c r="J37" s="33"/>
      <c r="K37" s="11"/>
      <c r="L37" s="12">
        <f>+G37</f>
        <v>-2463276.98</v>
      </c>
      <c r="N37" s="66">
        <v>-601621.43999999994</v>
      </c>
      <c r="O37" s="66">
        <v>-1861655.54</v>
      </c>
      <c r="Q37" s="64"/>
      <c r="R37" s="80"/>
      <c r="S37" s="80"/>
      <c r="T37" s="80"/>
    </row>
    <row r="38" spans="1:20" s="4" customFormat="1" ht="45" customHeight="1" x14ac:dyDescent="0.25">
      <c r="A38" s="7" t="s">
        <v>67</v>
      </c>
      <c r="B38" s="15" t="s">
        <v>64</v>
      </c>
      <c r="C38" s="5"/>
      <c r="D38" s="94">
        <f>N38+O38</f>
        <v>-406013.72000000003</v>
      </c>
      <c r="E38" s="12"/>
      <c r="G38" s="13"/>
      <c r="H38" s="14"/>
      <c r="I38" s="14">
        <f>+D38</f>
        <v>-406013.72000000003</v>
      </c>
      <c r="J38" s="33"/>
      <c r="K38" s="11"/>
      <c r="L38" s="12">
        <f>+D38</f>
        <v>-406013.72000000003</v>
      </c>
      <c r="N38" s="66">
        <v>-365180.27</v>
      </c>
      <c r="O38" s="66">
        <v>-40833.449999999997</v>
      </c>
      <c r="Q38" s="64"/>
      <c r="R38" s="80"/>
      <c r="S38" s="80"/>
      <c r="T38" s="80"/>
    </row>
    <row r="39" spans="1:20" s="28" customFormat="1" ht="43.15" customHeight="1" x14ac:dyDescent="0.25">
      <c r="A39" s="27" t="s">
        <v>74</v>
      </c>
      <c r="D39" s="92"/>
      <c r="F39" s="30"/>
      <c r="G39" s="29"/>
      <c r="H39" s="29"/>
      <c r="I39" s="29"/>
      <c r="J39" s="29"/>
      <c r="K39" s="30"/>
      <c r="L39" s="30"/>
      <c r="M39" s="30"/>
      <c r="N39" s="68"/>
      <c r="O39" s="68"/>
      <c r="Q39" s="64"/>
      <c r="R39" s="102"/>
      <c r="S39" s="102"/>
      <c r="T39" s="102"/>
    </row>
    <row r="40" spans="1:20" s="1" customFormat="1" ht="27.95" customHeight="1" x14ac:dyDescent="0.25">
      <c r="A40" s="113" t="s">
        <v>0</v>
      </c>
      <c r="B40" s="113" t="s">
        <v>1</v>
      </c>
      <c r="C40" s="113" t="s">
        <v>2</v>
      </c>
      <c r="D40" s="114"/>
      <c r="E40" s="114"/>
      <c r="G40" s="8" t="s">
        <v>7</v>
      </c>
      <c r="H40" s="73" t="s">
        <v>6</v>
      </c>
      <c r="I40" s="73" t="s">
        <v>33</v>
      </c>
      <c r="J40" s="31"/>
      <c r="K40" s="115" t="s">
        <v>13</v>
      </c>
      <c r="L40" s="116"/>
      <c r="N40" s="117" t="s">
        <v>13</v>
      </c>
      <c r="O40" s="118"/>
      <c r="Q40" s="76"/>
      <c r="R40" s="104"/>
      <c r="S40" s="104"/>
      <c r="T40" s="104"/>
    </row>
    <row r="41" spans="1:20" s="1" customFormat="1" ht="27.95" customHeight="1" x14ac:dyDescent="0.25">
      <c r="A41" s="114"/>
      <c r="B41" s="114"/>
      <c r="C41" s="73" t="s">
        <v>3</v>
      </c>
      <c r="D41" s="88" t="s">
        <v>4</v>
      </c>
      <c r="E41" s="73" t="s">
        <v>5</v>
      </c>
      <c r="G41" s="8" t="s">
        <v>4</v>
      </c>
      <c r="H41" s="73" t="s">
        <v>4</v>
      </c>
      <c r="I41" s="73"/>
      <c r="J41" s="32"/>
      <c r="K41" s="73" t="s">
        <v>11</v>
      </c>
      <c r="L41" s="73" t="s">
        <v>12</v>
      </c>
      <c r="N41" s="63" t="s">
        <v>116</v>
      </c>
      <c r="O41" s="63" t="s">
        <v>117</v>
      </c>
      <c r="Q41" s="76"/>
      <c r="R41" s="104"/>
      <c r="S41" s="104"/>
      <c r="T41" s="104"/>
    </row>
    <row r="42" spans="1:20" s="4" customFormat="1" ht="45" customHeight="1" x14ac:dyDescent="0.25">
      <c r="A42" s="7" t="s">
        <v>20</v>
      </c>
      <c r="B42" s="15" t="s">
        <v>68</v>
      </c>
      <c r="C42" s="5"/>
      <c r="D42" s="89">
        <v>180222.48</v>
      </c>
      <c r="E42" s="12"/>
      <c r="G42" s="13"/>
      <c r="H42" s="14">
        <f>+D42</f>
        <v>180222.48</v>
      </c>
      <c r="I42" s="14"/>
      <c r="J42" s="33"/>
      <c r="K42" s="11">
        <f>+H42</f>
        <v>180222.48</v>
      </c>
      <c r="L42" s="11"/>
      <c r="N42" s="66"/>
      <c r="O42" s="66">
        <f>+H42</f>
        <v>180222.48</v>
      </c>
      <c r="Q42" s="64"/>
      <c r="R42" s="80"/>
      <c r="S42" s="80"/>
      <c r="T42" s="80"/>
    </row>
    <row r="43" spans="1:20" s="4" customFormat="1" ht="45" customHeight="1" x14ac:dyDescent="0.25">
      <c r="A43" s="7" t="s">
        <v>21</v>
      </c>
      <c r="B43" s="15" t="s">
        <v>69</v>
      </c>
      <c r="C43" s="5"/>
      <c r="D43" s="89">
        <v>-1459699.87</v>
      </c>
      <c r="E43" s="12"/>
      <c r="G43" s="13"/>
      <c r="H43" s="14">
        <f>+D43</f>
        <v>-1459699.87</v>
      </c>
      <c r="I43" s="14"/>
      <c r="J43" s="33"/>
      <c r="K43" s="11"/>
      <c r="L43" s="11">
        <f>+D43</f>
        <v>-1459699.87</v>
      </c>
      <c r="N43" s="66">
        <v>-1034795.13</v>
      </c>
      <c r="O43" s="66">
        <v>-424904.73999999993</v>
      </c>
      <c r="Q43" s="64"/>
      <c r="R43" s="80"/>
      <c r="S43" s="80"/>
      <c r="T43" s="80"/>
    </row>
    <row r="44" spans="1:20" s="4" customFormat="1" ht="45" customHeight="1" x14ac:dyDescent="0.25">
      <c r="A44" s="7" t="s">
        <v>22</v>
      </c>
      <c r="B44" s="15" t="s">
        <v>70</v>
      </c>
      <c r="C44" s="5"/>
      <c r="D44" s="89">
        <v>1506923.59</v>
      </c>
      <c r="E44" s="12"/>
      <c r="G44" s="13"/>
      <c r="H44" s="14">
        <f>+D44</f>
        <v>1506923.59</v>
      </c>
      <c r="I44" s="14"/>
      <c r="J44" s="33"/>
      <c r="K44" s="11">
        <f>+H44</f>
        <v>1506923.59</v>
      </c>
      <c r="L44" s="11"/>
      <c r="N44" s="66"/>
      <c r="O44" s="66">
        <f>+D44</f>
        <v>1506923.59</v>
      </c>
      <c r="Q44" s="64"/>
      <c r="R44" s="80"/>
      <c r="S44" s="80"/>
      <c r="T44" s="80"/>
    </row>
    <row r="46" spans="1:20" s="24" customFormat="1" ht="19.5" thickBot="1" x14ac:dyDescent="0.35">
      <c r="A46" s="26"/>
      <c r="D46" s="92"/>
      <c r="F46" s="30"/>
      <c r="G46" s="25"/>
      <c r="H46" s="25"/>
      <c r="I46" s="25"/>
      <c r="J46" s="25"/>
      <c r="K46" s="30"/>
      <c r="L46" s="30"/>
      <c r="M46" s="30"/>
      <c r="N46" s="68"/>
      <c r="O46" s="68"/>
      <c r="R46" s="103"/>
      <c r="S46" s="103"/>
      <c r="T46" s="103"/>
    </row>
    <row r="47" spans="1:20" s="4" customFormat="1" ht="41.25" customHeight="1" thickBot="1" x14ac:dyDescent="0.3">
      <c r="B47" s="17" t="s">
        <v>71</v>
      </c>
      <c r="C47" s="18"/>
      <c r="D47" s="91">
        <f>SUBTOTAL(9,D29:D44)</f>
        <v>-614986.08149187523</v>
      </c>
      <c r="E47" s="20"/>
      <c r="G47" s="21">
        <f>SUBTOTAL(9,G29:G44)</f>
        <v>-436418.56149187521</v>
      </c>
      <c r="H47" s="22">
        <f>SUBTOTAL(9,H29:H44)</f>
        <v>227446.19999999995</v>
      </c>
      <c r="I47" s="22">
        <f>SUBTOTAL(9,I29:I44)</f>
        <v>-406013.72000000003</v>
      </c>
      <c r="J47" s="34"/>
      <c r="K47" s="19">
        <f>SUBTOTAL(9,K29:K44)</f>
        <v>4185784.5785081247</v>
      </c>
      <c r="L47" s="44">
        <f>SUBTOTAL(9,L29:L44)</f>
        <v>-4800770.66</v>
      </c>
      <c r="N47" s="65">
        <f>SUBTOTAL(9,N29:N44)</f>
        <v>-829243.09149187512</v>
      </c>
      <c r="O47" s="65">
        <f>SUBTOTAL(9,O29:O44)</f>
        <v>214257.01</v>
      </c>
      <c r="R47" s="80"/>
      <c r="S47" s="80"/>
      <c r="T47" s="80"/>
    </row>
    <row r="48" spans="1:20" s="28" customFormat="1" ht="43.15" customHeight="1" x14ac:dyDescent="0.25">
      <c r="A48" s="27" t="s">
        <v>78</v>
      </c>
      <c r="D48" s="92"/>
      <c r="F48" s="30"/>
      <c r="G48" s="29"/>
      <c r="H48" s="29"/>
      <c r="I48" s="29"/>
      <c r="J48" s="29"/>
      <c r="K48" s="30"/>
      <c r="L48" s="30"/>
      <c r="M48" s="30"/>
      <c r="N48" s="68"/>
      <c r="O48" s="68"/>
      <c r="R48" s="102"/>
      <c r="S48" s="102"/>
      <c r="T48" s="102"/>
    </row>
    <row r="49" spans="1:20" s="1" customFormat="1" ht="27.95" customHeight="1" x14ac:dyDescent="0.25">
      <c r="A49" s="113" t="s">
        <v>0</v>
      </c>
      <c r="B49" s="113" t="s">
        <v>1</v>
      </c>
      <c r="C49" s="113" t="s">
        <v>2</v>
      </c>
      <c r="D49" s="114"/>
      <c r="E49" s="114"/>
      <c r="G49" s="8" t="s">
        <v>7</v>
      </c>
      <c r="H49" s="73" t="s">
        <v>6</v>
      </c>
      <c r="I49" s="73" t="s">
        <v>33</v>
      </c>
      <c r="J49" s="31"/>
      <c r="K49" s="115" t="s">
        <v>13</v>
      </c>
      <c r="L49" s="116"/>
      <c r="N49" s="117" t="s">
        <v>13</v>
      </c>
      <c r="O49" s="118"/>
      <c r="Q49" s="76"/>
      <c r="R49" s="104"/>
      <c r="S49" s="104"/>
      <c r="T49" s="104"/>
    </row>
    <row r="50" spans="1:20" s="1" customFormat="1" ht="27.95" customHeight="1" x14ac:dyDescent="0.25">
      <c r="A50" s="114"/>
      <c r="B50" s="114"/>
      <c r="C50" s="73" t="s">
        <v>3</v>
      </c>
      <c r="D50" s="88" t="s">
        <v>4</v>
      </c>
      <c r="E50" s="73" t="s">
        <v>5</v>
      </c>
      <c r="G50" s="8" t="s">
        <v>4</v>
      </c>
      <c r="H50" s="73" t="s">
        <v>4</v>
      </c>
      <c r="I50" s="73"/>
      <c r="J50" s="32"/>
      <c r="K50" s="73" t="s">
        <v>11</v>
      </c>
      <c r="L50" s="73" t="s">
        <v>12</v>
      </c>
      <c r="N50" s="63" t="s">
        <v>116</v>
      </c>
      <c r="O50" s="63" t="s">
        <v>117</v>
      </c>
      <c r="Q50" s="76"/>
      <c r="R50" s="104"/>
      <c r="S50" s="104"/>
      <c r="T50" s="104"/>
    </row>
    <row r="51" spans="1:20" s="4" customFormat="1" ht="27.95" customHeight="1" x14ac:dyDescent="0.25">
      <c r="A51" s="7" t="s">
        <v>29</v>
      </c>
      <c r="B51" s="15" t="s">
        <v>93</v>
      </c>
      <c r="C51" s="5"/>
      <c r="D51" s="89">
        <v>-849212.8</v>
      </c>
      <c r="E51" s="12"/>
      <c r="G51" s="13">
        <f>+D51</f>
        <v>-849212.8</v>
      </c>
      <c r="H51" s="14"/>
      <c r="I51" s="14"/>
      <c r="J51" s="33"/>
      <c r="K51" s="11"/>
      <c r="L51" s="11">
        <f>+D51</f>
        <v>-849212.8</v>
      </c>
      <c r="N51" s="66">
        <f>+D51</f>
        <v>-849212.8</v>
      </c>
      <c r="O51" s="66"/>
      <c r="Q51" s="64"/>
      <c r="R51" s="80"/>
      <c r="S51" s="80"/>
      <c r="T51" s="80"/>
    </row>
    <row r="52" spans="1:20" s="4" customFormat="1" ht="27.95" customHeight="1" x14ac:dyDescent="0.25">
      <c r="A52" s="7" t="s">
        <v>30</v>
      </c>
      <c r="B52" s="15" t="s">
        <v>94</v>
      </c>
      <c r="C52" s="5"/>
      <c r="D52" s="89">
        <v>185753</v>
      </c>
      <c r="E52" s="12"/>
      <c r="G52" s="13">
        <f t="shared" ref="G52:G56" si="8">+D52</f>
        <v>185753</v>
      </c>
      <c r="H52" s="14"/>
      <c r="I52" s="14"/>
      <c r="J52" s="33"/>
      <c r="K52" s="11">
        <f t="shared" ref="K52:K57" si="9">+D52</f>
        <v>185753</v>
      </c>
      <c r="L52" s="11"/>
      <c r="N52" s="66"/>
      <c r="O52" s="66">
        <v>185753</v>
      </c>
      <c r="Q52" s="64"/>
      <c r="R52" s="80"/>
      <c r="S52" s="80"/>
      <c r="T52" s="80"/>
    </row>
    <row r="53" spans="1:20" s="4" customFormat="1" ht="27.95" customHeight="1" x14ac:dyDescent="0.25">
      <c r="A53" s="7" t="s">
        <v>31</v>
      </c>
      <c r="B53" s="15" t="s">
        <v>120</v>
      </c>
      <c r="C53" s="5"/>
      <c r="D53" s="89">
        <v>333384.48000000004</v>
      </c>
      <c r="E53" s="12"/>
      <c r="G53" s="13">
        <f t="shared" si="8"/>
        <v>333384.48000000004</v>
      </c>
      <c r="H53" s="14"/>
      <c r="I53" s="14"/>
      <c r="J53" s="33"/>
      <c r="K53" s="11">
        <f t="shared" si="9"/>
        <v>333384.48000000004</v>
      </c>
      <c r="L53" s="11"/>
      <c r="N53" s="66"/>
      <c r="O53" s="66">
        <f>+D53</f>
        <v>333384.48000000004</v>
      </c>
      <c r="Q53" s="64"/>
      <c r="R53" s="80"/>
      <c r="S53" s="80"/>
      <c r="T53" s="80"/>
    </row>
    <row r="54" spans="1:20" s="4" customFormat="1" ht="27.95" customHeight="1" x14ac:dyDescent="0.25">
      <c r="A54" s="7" t="s">
        <v>75</v>
      </c>
      <c r="B54" s="15" t="s">
        <v>44</v>
      </c>
      <c r="C54" s="5"/>
      <c r="D54" s="89">
        <v>1789.91</v>
      </c>
      <c r="E54" s="12"/>
      <c r="G54" s="13">
        <f t="shared" si="8"/>
        <v>1789.91</v>
      </c>
      <c r="H54" s="14"/>
      <c r="I54" s="14"/>
      <c r="J54" s="33"/>
      <c r="K54" s="11">
        <v>4557698.13</v>
      </c>
      <c r="L54" s="11">
        <v>-4555908.22</v>
      </c>
      <c r="N54" s="66">
        <v>21627.91</v>
      </c>
      <c r="O54" s="66">
        <v>-19838</v>
      </c>
      <c r="Q54" s="64"/>
      <c r="R54" s="80"/>
      <c r="S54" s="80"/>
      <c r="T54" s="80"/>
    </row>
    <row r="55" spans="1:20" s="4" customFormat="1" ht="27.95" customHeight="1" x14ac:dyDescent="0.25">
      <c r="A55" s="7" t="s">
        <v>76</v>
      </c>
      <c r="B55" s="15" t="s">
        <v>98</v>
      </c>
      <c r="C55" s="5"/>
      <c r="D55" s="89">
        <v>1056799.8708431921</v>
      </c>
      <c r="E55" s="12"/>
      <c r="G55" s="13">
        <f t="shared" si="8"/>
        <v>1056799.8708431921</v>
      </c>
      <c r="H55" s="14"/>
      <c r="I55" s="14"/>
      <c r="J55" s="33"/>
      <c r="K55" s="11">
        <f t="shared" si="9"/>
        <v>1056799.8708431921</v>
      </c>
      <c r="L55" s="11"/>
      <c r="N55" s="66"/>
      <c r="O55" s="66">
        <v>1056799.8708431921</v>
      </c>
      <c r="Q55" s="64"/>
      <c r="R55" s="80"/>
      <c r="S55" s="80"/>
      <c r="T55" s="80"/>
    </row>
    <row r="56" spans="1:20" s="4" customFormat="1" ht="27.95" customHeight="1" x14ac:dyDescent="0.25">
      <c r="A56" s="7" t="s">
        <v>77</v>
      </c>
      <c r="B56" s="15" t="s">
        <v>110</v>
      </c>
      <c r="C56" s="5"/>
      <c r="D56" s="89">
        <v>629570.04</v>
      </c>
      <c r="E56" s="12"/>
      <c r="G56" s="13">
        <f t="shared" si="8"/>
        <v>629570.04</v>
      </c>
      <c r="H56" s="14"/>
      <c r="I56" s="14"/>
      <c r="J56" s="33"/>
      <c r="K56" s="11">
        <f t="shared" si="9"/>
        <v>629570.04</v>
      </c>
      <c r="L56" s="11"/>
      <c r="N56" s="66"/>
      <c r="O56" s="66">
        <f>+D56</f>
        <v>629570.04</v>
      </c>
      <c r="Q56" s="64"/>
      <c r="R56" s="80"/>
      <c r="S56" s="80"/>
      <c r="T56" s="80"/>
    </row>
    <row r="57" spans="1:20" s="4" customFormat="1" ht="27.95" customHeight="1" x14ac:dyDescent="0.25">
      <c r="A57" s="7" t="s">
        <v>95</v>
      </c>
      <c r="B57" s="15" t="s">
        <v>96</v>
      </c>
      <c r="C57" s="5"/>
      <c r="D57" s="89">
        <v>97967.12</v>
      </c>
      <c r="E57" s="12"/>
      <c r="G57" s="13"/>
      <c r="H57" s="14"/>
      <c r="I57" s="14">
        <f>+D57</f>
        <v>97967.12</v>
      </c>
      <c r="J57" s="33"/>
      <c r="K57" s="11">
        <f t="shared" si="9"/>
        <v>97967.12</v>
      </c>
      <c r="L57" s="11"/>
      <c r="N57" s="66">
        <f>+D57</f>
        <v>97967.12</v>
      </c>
      <c r="O57" s="66"/>
      <c r="Q57" s="64"/>
      <c r="R57" s="80"/>
      <c r="S57" s="80"/>
      <c r="T57" s="80"/>
    </row>
    <row r="58" spans="1:20" s="4" customFormat="1" ht="27.95" customHeight="1" x14ac:dyDescent="0.25">
      <c r="A58" s="7" t="s">
        <v>109</v>
      </c>
      <c r="B58" s="15" t="s">
        <v>97</v>
      </c>
      <c r="C58" s="5"/>
      <c r="D58" s="89">
        <v>-158248.48000000001</v>
      </c>
      <c r="E58" s="12"/>
      <c r="G58" s="13"/>
      <c r="H58" s="14"/>
      <c r="I58" s="14">
        <f>+D58</f>
        <v>-158248.48000000001</v>
      </c>
      <c r="J58" s="33"/>
      <c r="K58" s="11"/>
      <c r="L58" s="11">
        <f>+D58</f>
        <v>-158248.48000000001</v>
      </c>
      <c r="N58" s="66"/>
      <c r="O58" s="66">
        <f>+D58</f>
        <v>-158248.48000000001</v>
      </c>
      <c r="Q58" s="64"/>
      <c r="R58" s="80"/>
      <c r="S58" s="80"/>
      <c r="T58" s="80"/>
    </row>
    <row r="59" spans="1:20" s="28" customFormat="1" ht="43.15" customHeight="1" x14ac:dyDescent="0.25">
      <c r="A59" s="27" t="s">
        <v>85</v>
      </c>
      <c r="D59" s="92"/>
      <c r="F59" s="30"/>
      <c r="G59" s="29"/>
      <c r="H59" s="29"/>
      <c r="I59" s="29"/>
      <c r="J59" s="29"/>
      <c r="K59" s="30"/>
      <c r="L59" s="30"/>
      <c r="M59" s="30"/>
      <c r="N59" s="68"/>
      <c r="O59" s="68"/>
      <c r="Q59" s="64"/>
      <c r="R59" s="102"/>
      <c r="S59" s="102"/>
      <c r="T59" s="102"/>
    </row>
    <row r="60" spans="1:20" s="4" customFormat="1" ht="27.95" customHeight="1" x14ac:dyDescent="0.25">
      <c r="A60" s="7" t="s">
        <v>79</v>
      </c>
      <c r="B60" s="15" t="s">
        <v>86</v>
      </c>
      <c r="C60" s="5"/>
      <c r="D60" s="89">
        <v>962846.79</v>
      </c>
      <c r="E60" s="12"/>
      <c r="G60" s="13"/>
      <c r="H60" s="14">
        <f>+D60</f>
        <v>962846.79</v>
      </c>
      <c r="I60" s="14"/>
      <c r="J60" s="33"/>
      <c r="K60" s="11">
        <v>1448472.8380968</v>
      </c>
      <c r="L60" s="11">
        <f>+D60-K60</f>
        <v>-485626.04809679999</v>
      </c>
      <c r="N60" s="66">
        <v>-490020.45</v>
      </c>
      <c r="O60" s="66">
        <v>1452867.24</v>
      </c>
      <c r="Q60" s="64"/>
      <c r="R60" s="80"/>
      <c r="S60" s="80"/>
      <c r="T60" s="80"/>
    </row>
    <row r="61" spans="1:20" s="4" customFormat="1" ht="27.95" customHeight="1" x14ac:dyDescent="0.25">
      <c r="A61" s="74" t="s">
        <v>80</v>
      </c>
      <c r="B61" s="15" t="s">
        <v>87</v>
      </c>
      <c r="C61" s="5"/>
      <c r="D61" s="89">
        <v>1820453.5209099995</v>
      </c>
      <c r="E61" s="12"/>
      <c r="G61" s="13"/>
      <c r="H61" s="14">
        <f t="shared" ref="H61:H66" si="10">+D61</f>
        <v>1820453.5209099995</v>
      </c>
      <c r="I61" s="14"/>
      <c r="J61" s="33"/>
      <c r="K61" s="11">
        <f t="shared" ref="K61:K62" si="11">+D61</f>
        <v>1820453.5209099995</v>
      </c>
      <c r="L61" s="11"/>
      <c r="N61" s="66"/>
      <c r="O61" s="66">
        <f>+D61</f>
        <v>1820453.5209099995</v>
      </c>
      <c r="Q61" s="64"/>
      <c r="R61" s="80"/>
      <c r="S61" s="80"/>
      <c r="T61" s="80"/>
    </row>
    <row r="62" spans="1:20" s="4" customFormat="1" ht="27.95" customHeight="1" x14ac:dyDescent="0.25">
      <c r="A62" s="74" t="s">
        <v>81</v>
      </c>
      <c r="B62" s="15" t="s">
        <v>88</v>
      </c>
      <c r="C62" s="5"/>
      <c r="D62" s="89">
        <v>5558427.6299999999</v>
      </c>
      <c r="E62" s="12"/>
      <c r="G62" s="13"/>
      <c r="H62" s="14">
        <f t="shared" si="10"/>
        <v>5558427.6299999999</v>
      </c>
      <c r="I62" s="14"/>
      <c r="J62" s="33"/>
      <c r="K62" s="11">
        <f t="shared" si="11"/>
        <v>5558427.6299999999</v>
      </c>
      <c r="L62" s="11"/>
      <c r="N62" s="66"/>
      <c r="O62" s="66">
        <f>+D62</f>
        <v>5558427.6299999999</v>
      </c>
      <c r="Q62" s="64"/>
      <c r="R62" s="80"/>
      <c r="S62" s="80"/>
      <c r="T62" s="80"/>
    </row>
    <row r="63" spans="1:20" s="4" customFormat="1" ht="27.95" customHeight="1" x14ac:dyDescent="0.25">
      <c r="A63" s="74" t="s">
        <v>82</v>
      </c>
      <c r="B63" s="15" t="s">
        <v>119</v>
      </c>
      <c r="C63" s="5"/>
      <c r="D63" s="89">
        <v>-1048101.55</v>
      </c>
      <c r="E63" s="12"/>
      <c r="G63" s="13"/>
      <c r="H63" s="14">
        <f t="shared" si="10"/>
        <v>-1048101.55</v>
      </c>
      <c r="I63" s="14"/>
      <c r="J63" s="33"/>
      <c r="K63" s="11"/>
      <c r="L63" s="11">
        <f>+H63</f>
        <v>-1048101.55</v>
      </c>
      <c r="N63" s="66">
        <f>+L63</f>
        <v>-1048101.55</v>
      </c>
      <c r="O63" s="66"/>
      <c r="Q63" s="64"/>
      <c r="R63" s="80"/>
      <c r="S63" s="80"/>
      <c r="T63" s="80"/>
    </row>
    <row r="64" spans="1:20" s="4" customFormat="1" ht="27.95" customHeight="1" x14ac:dyDescent="0.25">
      <c r="A64" s="74" t="s">
        <v>83</v>
      </c>
      <c r="B64" s="15" t="s">
        <v>89</v>
      </c>
      <c r="C64" s="5"/>
      <c r="D64" s="89">
        <v>-392800.07</v>
      </c>
      <c r="E64" s="12"/>
      <c r="G64" s="13"/>
      <c r="H64" s="14">
        <f t="shared" si="10"/>
        <v>-392800.07</v>
      </c>
      <c r="I64" s="14"/>
      <c r="J64" s="33"/>
      <c r="K64" s="11"/>
      <c r="L64" s="11">
        <f>+H64</f>
        <v>-392800.07</v>
      </c>
      <c r="N64" s="66">
        <f>+D64</f>
        <v>-392800.07</v>
      </c>
      <c r="O64" s="66"/>
      <c r="Q64" s="64"/>
      <c r="R64" s="80"/>
      <c r="S64" s="80"/>
      <c r="T64" s="80"/>
    </row>
    <row r="65" spans="1:20" s="4" customFormat="1" ht="27.95" customHeight="1" x14ac:dyDescent="0.25">
      <c r="A65" s="74" t="s">
        <v>84</v>
      </c>
      <c r="B65" s="15" t="s">
        <v>90</v>
      </c>
      <c r="C65" s="5"/>
      <c r="D65" s="89">
        <v>1108624.6000000001</v>
      </c>
      <c r="E65" s="12"/>
      <c r="G65" s="13"/>
      <c r="H65" s="14">
        <f t="shared" si="10"/>
        <v>1108624.6000000001</v>
      </c>
      <c r="I65" s="14"/>
      <c r="J65" s="33"/>
      <c r="K65" s="11">
        <f>+H65</f>
        <v>1108624.6000000001</v>
      </c>
      <c r="L65" s="11"/>
      <c r="N65" s="66"/>
      <c r="O65" s="66">
        <f>+D65</f>
        <v>1108624.6000000001</v>
      </c>
      <c r="Q65" s="64"/>
      <c r="R65" s="80"/>
      <c r="S65" s="80"/>
      <c r="T65" s="80"/>
    </row>
    <row r="66" spans="1:20" s="4" customFormat="1" ht="27.95" customHeight="1" x14ac:dyDescent="0.25">
      <c r="A66" s="74" t="s">
        <v>121</v>
      </c>
      <c r="B66" s="15" t="s">
        <v>91</v>
      </c>
      <c r="C66" s="5"/>
      <c r="D66" s="89">
        <v>147079.00019999998</v>
      </c>
      <c r="E66" s="12"/>
      <c r="G66" s="13"/>
      <c r="H66" s="14">
        <f t="shared" si="10"/>
        <v>147079.00019999998</v>
      </c>
      <c r="I66" s="14"/>
      <c r="J66" s="33"/>
      <c r="K66" s="11">
        <f>+D66</f>
        <v>147079.00019999998</v>
      </c>
      <c r="L66" s="11"/>
      <c r="N66" s="66"/>
      <c r="O66" s="66">
        <f>+D66</f>
        <v>147079.00019999998</v>
      </c>
      <c r="Q66" s="64"/>
      <c r="R66" s="80"/>
      <c r="S66" s="80"/>
      <c r="T66" s="80"/>
    </row>
    <row r="67" spans="1:20" s="4" customFormat="1" ht="15.75" thickBot="1" x14ac:dyDescent="0.3">
      <c r="D67" s="90"/>
      <c r="G67" s="6"/>
      <c r="H67" s="3"/>
      <c r="I67" s="3"/>
      <c r="J67" s="3"/>
      <c r="N67" s="67"/>
      <c r="O67" s="67"/>
      <c r="Q67" s="64"/>
      <c r="R67" s="80"/>
      <c r="S67" s="80"/>
      <c r="T67" s="80"/>
    </row>
    <row r="68" spans="1:20" s="4" customFormat="1" ht="41.25" customHeight="1" thickBot="1" x14ac:dyDescent="0.3">
      <c r="B68" s="17" t="s">
        <v>92</v>
      </c>
      <c r="C68" s="18">
        <f>SUM(C42:C58)</f>
        <v>0</v>
      </c>
      <c r="D68" s="91">
        <f>SUM(D51:D66)</f>
        <v>9454333.0619531889</v>
      </c>
      <c r="E68" s="20"/>
      <c r="G68" s="21">
        <f>SUM(G51:G66)</f>
        <v>1358084.500843192</v>
      </c>
      <c r="H68" s="22">
        <f>SUM(H51:H66)</f>
        <v>8156529.9211099986</v>
      </c>
      <c r="I68" s="22">
        <f>SUM(I51:I66)</f>
        <v>-60281.360000000015</v>
      </c>
      <c r="J68" s="34"/>
      <c r="K68" s="19">
        <f>SUM(K51:K66)</f>
        <v>16944230.230049994</v>
      </c>
      <c r="L68" s="44">
        <f>SUM(L51:L66)</f>
        <v>-7489897.1680968003</v>
      </c>
      <c r="N68" s="65">
        <f>SUM(N51:N66)</f>
        <v>-2660539.84</v>
      </c>
      <c r="O68" s="65">
        <f>SUM(O51:O66)</f>
        <v>12114872.901953191</v>
      </c>
      <c r="Q68" s="64"/>
      <c r="R68" s="80"/>
      <c r="S68" s="80"/>
      <c r="T68" s="80"/>
    </row>
    <row r="69" spans="1:20" s="4" customFormat="1" ht="27.95" customHeight="1" thickBot="1" x14ac:dyDescent="0.3">
      <c r="D69" s="90"/>
      <c r="G69" s="6"/>
      <c r="H69" s="3"/>
      <c r="I69" s="3"/>
      <c r="J69" s="3"/>
      <c r="L69" s="22">
        <f>+K68-L68</f>
        <v>24434127.398146793</v>
      </c>
      <c r="N69" s="67"/>
      <c r="O69" s="65"/>
      <c r="Q69" s="64"/>
      <c r="R69" s="80"/>
      <c r="S69" s="80"/>
      <c r="T69" s="80"/>
    </row>
    <row r="70" spans="1:20" s="28" customFormat="1" ht="43.15" customHeight="1" x14ac:dyDescent="0.25">
      <c r="A70" s="27" t="s">
        <v>99</v>
      </c>
      <c r="D70" s="92"/>
      <c r="F70" s="30"/>
      <c r="G70" s="29"/>
      <c r="H70" s="75"/>
      <c r="I70" s="29"/>
      <c r="J70" s="29"/>
      <c r="K70" s="30"/>
      <c r="L70" s="30"/>
      <c r="M70" s="30"/>
      <c r="N70" s="68"/>
      <c r="O70" s="68"/>
      <c r="Q70" s="64"/>
      <c r="R70" s="102"/>
      <c r="S70" s="102"/>
      <c r="T70" s="102"/>
    </row>
    <row r="71" spans="1:20" s="1" customFormat="1" ht="27.95" customHeight="1" x14ac:dyDescent="0.25">
      <c r="A71" s="113" t="s">
        <v>0</v>
      </c>
      <c r="B71" s="113" t="s">
        <v>1</v>
      </c>
      <c r="C71" s="113" t="s">
        <v>2</v>
      </c>
      <c r="D71" s="114"/>
      <c r="E71" s="114"/>
      <c r="G71" s="8" t="s">
        <v>7</v>
      </c>
      <c r="H71" s="85" t="s">
        <v>6</v>
      </c>
      <c r="I71" s="85" t="s">
        <v>33</v>
      </c>
      <c r="J71" s="31"/>
      <c r="K71" s="115" t="s">
        <v>13</v>
      </c>
      <c r="L71" s="116"/>
      <c r="N71" s="117" t="s">
        <v>13</v>
      </c>
      <c r="O71" s="118"/>
      <c r="Q71" s="64"/>
      <c r="R71" s="104"/>
      <c r="S71" s="104"/>
      <c r="T71" s="104"/>
    </row>
    <row r="72" spans="1:20" s="1" customFormat="1" ht="27.95" customHeight="1" x14ac:dyDescent="0.25">
      <c r="A72" s="114"/>
      <c r="B72" s="114"/>
      <c r="C72" s="85" t="s">
        <v>3</v>
      </c>
      <c r="D72" s="88" t="s">
        <v>4</v>
      </c>
      <c r="E72" s="85" t="s">
        <v>5</v>
      </c>
      <c r="G72" s="8" t="s">
        <v>4</v>
      </c>
      <c r="H72" s="85" t="s">
        <v>4</v>
      </c>
      <c r="I72" s="85"/>
      <c r="J72" s="32"/>
      <c r="K72" s="85" t="s">
        <v>11</v>
      </c>
      <c r="L72" s="85" t="s">
        <v>12</v>
      </c>
      <c r="N72" s="63" t="s">
        <v>116</v>
      </c>
      <c r="O72" s="63" t="s">
        <v>117</v>
      </c>
      <c r="Q72" s="64"/>
      <c r="R72" s="104"/>
      <c r="S72" s="104"/>
      <c r="T72" s="104"/>
    </row>
    <row r="73" spans="1:20" s="4" customFormat="1" ht="27.95" customHeight="1" x14ac:dyDescent="0.25">
      <c r="A73" s="84" t="s">
        <v>101</v>
      </c>
      <c r="B73" s="15" t="s">
        <v>137</v>
      </c>
      <c r="C73" s="5"/>
      <c r="D73" s="95"/>
      <c r="E73" s="12"/>
      <c r="G73" s="13"/>
      <c r="H73" s="14"/>
      <c r="I73" s="14"/>
      <c r="J73" s="33"/>
      <c r="K73" s="11"/>
      <c r="L73" s="11"/>
      <c r="N73" s="66"/>
      <c r="O73" s="66"/>
      <c r="Q73" s="64"/>
      <c r="R73" s="80"/>
      <c r="S73" s="80"/>
      <c r="T73" s="80"/>
    </row>
    <row r="74" spans="1:20" s="4" customFormat="1" ht="27.95" customHeight="1" x14ac:dyDescent="0.25">
      <c r="A74" s="100" t="s">
        <v>138</v>
      </c>
      <c r="B74" s="15" t="s">
        <v>126</v>
      </c>
      <c r="C74" s="5"/>
      <c r="D74" s="95">
        <v>-2877136.3851874494</v>
      </c>
      <c r="E74" s="12"/>
      <c r="G74" s="13">
        <f>+D74</f>
        <v>-2877136.3851874494</v>
      </c>
      <c r="H74" s="14"/>
      <c r="I74" s="14"/>
      <c r="J74" s="33"/>
      <c r="K74" s="11"/>
      <c r="L74" s="11">
        <f>+D74</f>
        <v>-2877136.3851874494</v>
      </c>
      <c r="N74" s="66">
        <f>+D74</f>
        <v>-2877136.3851874494</v>
      </c>
      <c r="O74" s="66"/>
      <c r="Q74" s="64"/>
      <c r="R74" s="80"/>
      <c r="S74" s="80"/>
      <c r="T74" s="80"/>
    </row>
    <row r="75" spans="1:20" s="4" customFormat="1" ht="27.95" customHeight="1" x14ac:dyDescent="0.25">
      <c r="A75" s="100" t="s">
        <v>139</v>
      </c>
      <c r="B75" s="15" t="s">
        <v>136</v>
      </c>
      <c r="C75" s="5"/>
      <c r="D75" s="95">
        <v>203195.11</v>
      </c>
      <c r="E75" s="12"/>
      <c r="G75" s="13">
        <f t="shared" ref="G75:G92" si="12">+D75</f>
        <v>203195.11</v>
      </c>
      <c r="H75" s="14"/>
      <c r="I75" s="14"/>
      <c r="J75" s="33"/>
      <c r="K75" s="11">
        <f>+G75</f>
        <v>203195.11</v>
      </c>
      <c r="L75" s="11"/>
      <c r="N75" s="66">
        <f>+D75</f>
        <v>203195.11</v>
      </c>
      <c r="O75" s="66"/>
      <c r="Q75" s="64"/>
      <c r="R75" s="80"/>
      <c r="S75" s="80"/>
      <c r="T75" s="80"/>
    </row>
    <row r="76" spans="1:20" s="4" customFormat="1" ht="27.95" customHeight="1" x14ac:dyDescent="0.25">
      <c r="A76" s="100" t="s">
        <v>102</v>
      </c>
      <c r="B76" s="15" t="s">
        <v>111</v>
      </c>
      <c r="C76" s="5"/>
      <c r="D76" s="95">
        <f>810411.025/2</f>
        <v>405205.51250000001</v>
      </c>
      <c r="E76" s="12"/>
      <c r="G76" s="13">
        <f t="shared" si="12"/>
        <v>405205.51250000001</v>
      </c>
      <c r="H76" s="14"/>
      <c r="I76" s="14"/>
      <c r="J76" s="33"/>
      <c r="K76" s="11">
        <f>+D76</f>
        <v>405205.51250000001</v>
      </c>
      <c r="L76" s="11"/>
      <c r="N76" s="66"/>
      <c r="O76" s="66">
        <f>D76</f>
        <v>405205.51250000001</v>
      </c>
      <c r="Q76" s="64"/>
      <c r="R76" s="80"/>
      <c r="S76" s="80"/>
      <c r="T76" s="80"/>
    </row>
    <row r="77" spans="1:20" s="80" customFormat="1" ht="27.95" customHeight="1" x14ac:dyDescent="0.25">
      <c r="A77" s="100" t="s">
        <v>103</v>
      </c>
      <c r="B77" s="15" t="s">
        <v>156</v>
      </c>
      <c r="C77" s="78"/>
      <c r="D77" s="95"/>
      <c r="E77" s="79"/>
      <c r="G77" s="13"/>
      <c r="H77" s="81"/>
      <c r="I77" s="81"/>
      <c r="J77" s="82"/>
      <c r="K77" s="72"/>
      <c r="L77" s="72"/>
      <c r="N77" s="83"/>
      <c r="O77" s="83"/>
      <c r="Q77" s="64"/>
    </row>
    <row r="78" spans="1:20" s="80" customFormat="1" ht="27.95" customHeight="1" x14ac:dyDescent="0.25">
      <c r="A78" s="100" t="s">
        <v>149</v>
      </c>
      <c r="B78" s="15" t="s">
        <v>157</v>
      </c>
      <c r="C78" s="78"/>
      <c r="D78" s="95">
        <f>+N78</f>
        <v>53.081428000703454</v>
      </c>
      <c r="E78" s="79"/>
      <c r="G78" s="13">
        <f t="shared" si="12"/>
        <v>53.081428000703454</v>
      </c>
      <c r="H78" s="81"/>
      <c r="I78" s="81"/>
      <c r="J78" s="82"/>
      <c r="K78" s="72">
        <v>3294610.4200000004</v>
      </c>
      <c r="L78" s="72">
        <v>-3294557.3385719997</v>
      </c>
      <c r="N78" s="66">
        <f>+K78+L78</f>
        <v>53.081428000703454</v>
      </c>
      <c r="O78" s="66"/>
      <c r="Q78" s="64"/>
    </row>
    <row r="79" spans="1:20" s="80" customFormat="1" ht="27.95" customHeight="1" x14ac:dyDescent="0.25">
      <c r="A79" s="100" t="s">
        <v>150</v>
      </c>
      <c r="B79" s="15" t="s">
        <v>158</v>
      </c>
      <c r="C79" s="78"/>
      <c r="D79" s="95">
        <f>+O79</f>
        <v>1619.0889159733197</v>
      </c>
      <c r="E79" s="79"/>
      <c r="G79" s="13">
        <f t="shared" si="12"/>
        <v>1619.0889159733197</v>
      </c>
      <c r="H79" s="81"/>
      <c r="I79" s="81"/>
      <c r="J79" s="82"/>
      <c r="K79" s="72">
        <v>943967.64</v>
      </c>
      <c r="L79" s="72">
        <v>-942348.55108402669</v>
      </c>
      <c r="N79" s="66"/>
      <c r="O79" s="66">
        <f>+K79+L79</f>
        <v>1619.0889159733197</v>
      </c>
      <c r="Q79" s="64"/>
    </row>
    <row r="80" spans="1:20" s="80" customFormat="1" ht="27.95" customHeight="1" x14ac:dyDescent="0.25">
      <c r="A80" s="100" t="s">
        <v>104</v>
      </c>
      <c r="B80" s="15" t="s">
        <v>125</v>
      </c>
      <c r="C80" s="78"/>
      <c r="D80" s="95"/>
      <c r="E80" s="79"/>
      <c r="G80" s="13"/>
      <c r="H80" s="81"/>
      <c r="I80" s="81"/>
      <c r="J80" s="82"/>
      <c r="K80" s="72"/>
      <c r="L80" s="72"/>
      <c r="N80" s="83"/>
      <c r="O80" s="83"/>
      <c r="Q80" s="64"/>
    </row>
    <row r="81" spans="1:20" s="4" customFormat="1" ht="27.95" customHeight="1" x14ac:dyDescent="0.25">
      <c r="A81" s="100" t="s">
        <v>131</v>
      </c>
      <c r="B81" s="15" t="s">
        <v>129</v>
      </c>
      <c r="C81" s="5"/>
      <c r="D81" s="89">
        <v>2002141.2</v>
      </c>
      <c r="E81" s="12"/>
      <c r="G81" s="13">
        <f t="shared" si="12"/>
        <v>2002141.2</v>
      </c>
      <c r="H81" s="14"/>
      <c r="I81" s="14"/>
      <c r="J81" s="33"/>
      <c r="K81" s="11">
        <f>+G81</f>
        <v>2002141.2</v>
      </c>
      <c r="L81" s="11"/>
      <c r="N81" s="66">
        <f>+G81</f>
        <v>2002141.2</v>
      </c>
      <c r="O81" s="66"/>
      <c r="Q81" s="64"/>
      <c r="R81" s="80"/>
      <c r="S81" s="80"/>
      <c r="T81" s="80"/>
    </row>
    <row r="82" spans="1:20" s="4" customFormat="1" ht="27.95" customHeight="1" x14ac:dyDescent="0.25">
      <c r="A82" s="100" t="s">
        <v>132</v>
      </c>
      <c r="B82" s="15" t="s">
        <v>130</v>
      </c>
      <c r="C82" s="5"/>
      <c r="D82" s="89">
        <v>1920619.98</v>
      </c>
      <c r="E82" s="12"/>
      <c r="G82" s="13">
        <f t="shared" si="12"/>
        <v>1920619.98</v>
      </c>
      <c r="H82" s="14"/>
      <c r="I82" s="14"/>
      <c r="J82" s="33"/>
      <c r="K82" s="11">
        <f>+G82</f>
        <v>1920619.98</v>
      </c>
      <c r="L82" s="11"/>
      <c r="N82" s="66">
        <f>+G82</f>
        <v>1920619.98</v>
      </c>
      <c r="O82" s="66"/>
      <c r="Q82" s="64"/>
      <c r="R82" s="80"/>
      <c r="S82" s="80"/>
      <c r="T82" s="80"/>
    </row>
    <row r="83" spans="1:20" s="4" customFormat="1" ht="27.95" customHeight="1" x14ac:dyDescent="0.25">
      <c r="A83" s="100" t="s">
        <v>133</v>
      </c>
      <c r="B83" s="15" t="s">
        <v>134</v>
      </c>
      <c r="C83" s="5"/>
      <c r="D83" s="89">
        <v>2712299.2049999996</v>
      </c>
      <c r="E83" s="12"/>
      <c r="G83" s="13">
        <f t="shared" si="12"/>
        <v>2712299.2049999996</v>
      </c>
      <c r="H83" s="14"/>
      <c r="I83" s="14"/>
      <c r="J83" s="33"/>
      <c r="K83" s="11">
        <f>+G83</f>
        <v>2712299.2049999996</v>
      </c>
      <c r="L83" s="11"/>
      <c r="N83" s="66">
        <f>+G83</f>
        <v>2712299.2049999996</v>
      </c>
      <c r="O83" s="66"/>
      <c r="Q83" s="64"/>
      <c r="R83" s="80"/>
      <c r="S83" s="80"/>
      <c r="T83" s="80"/>
    </row>
    <row r="84" spans="1:20" s="4" customFormat="1" ht="27.95" customHeight="1" x14ac:dyDescent="0.25">
      <c r="A84" s="100" t="s">
        <v>105</v>
      </c>
      <c r="B84" s="15" t="s">
        <v>140</v>
      </c>
      <c r="C84" s="5"/>
      <c r="D84" s="89"/>
      <c r="E84" s="12"/>
      <c r="G84" s="13"/>
      <c r="H84" s="14"/>
      <c r="I84" s="14"/>
      <c r="J84" s="33"/>
      <c r="K84" s="11"/>
      <c r="L84" s="11"/>
      <c r="N84" s="66"/>
      <c r="O84" s="66"/>
      <c r="Q84" s="64"/>
      <c r="R84" s="80"/>
      <c r="S84" s="80"/>
      <c r="T84" s="80"/>
    </row>
    <row r="85" spans="1:20" s="4" customFormat="1" ht="27.95" customHeight="1" x14ac:dyDescent="0.25">
      <c r="A85" s="100" t="s">
        <v>135</v>
      </c>
      <c r="B85" s="15" t="s">
        <v>152</v>
      </c>
      <c r="C85" s="5"/>
      <c r="D85" s="89">
        <v>651783.16</v>
      </c>
      <c r="E85" s="12"/>
      <c r="G85" s="13">
        <f t="shared" si="12"/>
        <v>651783.16</v>
      </c>
      <c r="H85" s="14"/>
      <c r="I85" s="14"/>
      <c r="J85" s="33"/>
      <c r="K85" s="11">
        <f>+G85</f>
        <v>651783.16</v>
      </c>
      <c r="L85" s="11"/>
      <c r="N85" s="66">
        <f>+G85</f>
        <v>651783.16</v>
      </c>
      <c r="O85" s="66"/>
      <c r="Q85" s="64"/>
      <c r="R85" s="80"/>
      <c r="S85" s="80"/>
      <c r="T85" s="80"/>
    </row>
    <row r="86" spans="1:20" s="4" customFormat="1" ht="27.95" customHeight="1" x14ac:dyDescent="0.25">
      <c r="A86" s="100" t="s">
        <v>106</v>
      </c>
      <c r="B86" s="15" t="s">
        <v>144</v>
      </c>
      <c r="C86" s="5"/>
      <c r="E86" s="12"/>
      <c r="G86" s="13"/>
      <c r="H86" s="14"/>
      <c r="I86" s="14"/>
      <c r="J86" s="33"/>
      <c r="K86" s="11"/>
      <c r="L86" s="11"/>
      <c r="N86" s="66"/>
      <c r="O86" s="66"/>
      <c r="Q86" s="64"/>
      <c r="R86" s="80"/>
      <c r="S86" s="80"/>
      <c r="T86" s="80"/>
    </row>
    <row r="87" spans="1:20" s="4" customFormat="1" ht="27.95" customHeight="1" x14ac:dyDescent="0.25">
      <c r="A87" s="100" t="s">
        <v>145</v>
      </c>
      <c r="B87" s="15" t="s">
        <v>147</v>
      </c>
      <c r="C87" s="5"/>
      <c r="D87" s="89">
        <v>1779572.78</v>
      </c>
      <c r="E87" s="12"/>
      <c r="G87" s="13">
        <f t="shared" si="12"/>
        <v>1779572.78</v>
      </c>
      <c r="H87" s="14"/>
      <c r="I87" s="14"/>
      <c r="J87" s="33"/>
      <c r="K87" s="11">
        <f>+D87</f>
        <v>1779572.78</v>
      </c>
      <c r="L87" s="11"/>
      <c r="N87" s="66"/>
      <c r="O87" s="66">
        <f>D87</f>
        <v>1779572.78</v>
      </c>
      <c r="Q87" s="64"/>
      <c r="R87" s="80"/>
      <c r="S87" s="80"/>
      <c r="T87" s="80"/>
    </row>
    <row r="88" spans="1:20" s="4" customFormat="1" ht="27.95" customHeight="1" x14ac:dyDescent="0.25">
      <c r="A88" s="100" t="s">
        <v>146</v>
      </c>
      <c r="B88" s="15" t="s">
        <v>66</v>
      </c>
      <c r="C88" s="5"/>
      <c r="D88" s="89">
        <v>-3884529.68</v>
      </c>
      <c r="E88" s="12"/>
      <c r="G88" s="13">
        <f t="shared" si="12"/>
        <v>-3884529.68</v>
      </c>
      <c r="H88" s="14"/>
      <c r="I88" s="14"/>
      <c r="J88" s="33"/>
      <c r="K88" s="11"/>
      <c r="L88" s="11">
        <f>+D88</f>
        <v>-3884529.68</v>
      </c>
      <c r="N88" s="66">
        <v>-1164103.95</v>
      </c>
      <c r="O88" s="66">
        <v>-2720425.7337999996</v>
      </c>
      <c r="Q88" s="64"/>
      <c r="R88" s="80"/>
      <c r="S88" s="80"/>
      <c r="T88" s="80"/>
    </row>
    <row r="89" spans="1:20" s="4" customFormat="1" ht="27.95" customHeight="1" x14ac:dyDescent="0.25">
      <c r="A89" s="100" t="s">
        <v>107</v>
      </c>
      <c r="B89" s="15" t="s">
        <v>127</v>
      </c>
      <c r="C89" s="5"/>
      <c r="D89" s="95">
        <v>341507.38067499991</v>
      </c>
      <c r="E89" s="12"/>
      <c r="G89" s="13">
        <f t="shared" si="12"/>
        <v>341507.38067499991</v>
      </c>
      <c r="H89" s="14"/>
      <c r="I89" s="14"/>
      <c r="J89" s="33"/>
      <c r="K89" s="11">
        <f>+G89</f>
        <v>341507.38067499991</v>
      </c>
      <c r="L89" s="11"/>
      <c r="N89" s="66"/>
      <c r="O89" s="66">
        <f>+G89</f>
        <v>341507.38067499991</v>
      </c>
      <c r="Q89" s="64"/>
      <c r="R89" s="80"/>
      <c r="S89" s="80"/>
      <c r="T89" s="80"/>
    </row>
    <row r="90" spans="1:20" s="4" customFormat="1" ht="27.95" customHeight="1" x14ac:dyDescent="0.25">
      <c r="A90" s="108" t="s">
        <v>153</v>
      </c>
      <c r="B90" s="109" t="s">
        <v>154</v>
      </c>
      <c r="C90" s="5"/>
      <c r="D90" s="95">
        <v>51964.94</v>
      </c>
      <c r="E90" s="12"/>
      <c r="G90" s="13">
        <f t="shared" si="12"/>
        <v>51964.94</v>
      </c>
      <c r="H90" s="14"/>
      <c r="I90" s="14"/>
      <c r="J90" s="33"/>
      <c r="K90" s="11">
        <v>51964.94</v>
      </c>
      <c r="L90" s="11"/>
      <c r="N90" s="66"/>
      <c r="O90" s="66">
        <f>D90</f>
        <v>51964.94</v>
      </c>
      <c r="Q90" s="64"/>
      <c r="R90" s="80"/>
      <c r="S90" s="80"/>
      <c r="T90" s="80"/>
    </row>
    <row r="91" spans="1:20" s="4" customFormat="1" ht="27.95" customHeight="1" x14ac:dyDescent="0.25">
      <c r="A91" s="100" t="s">
        <v>114</v>
      </c>
      <c r="B91" s="15" t="s">
        <v>128</v>
      </c>
      <c r="C91" s="5"/>
      <c r="D91" s="95">
        <v>471738.95892341458</v>
      </c>
      <c r="E91" s="12"/>
      <c r="G91" s="13">
        <f t="shared" si="12"/>
        <v>471738.95892341458</v>
      </c>
      <c r="H91" s="14"/>
      <c r="I91" s="14"/>
      <c r="J91" s="33"/>
      <c r="K91" s="11">
        <f>+G91</f>
        <v>471738.95892341458</v>
      </c>
      <c r="L91" s="11"/>
      <c r="N91" s="66"/>
      <c r="O91" s="66">
        <f>+G91</f>
        <v>471738.95892341458</v>
      </c>
      <c r="Q91" s="64"/>
      <c r="R91" s="80"/>
      <c r="S91" s="80"/>
      <c r="T91" s="80"/>
    </row>
    <row r="92" spans="1:20" s="4" customFormat="1" ht="27.95" customHeight="1" x14ac:dyDescent="0.25">
      <c r="A92" s="100" t="s">
        <v>141</v>
      </c>
      <c r="B92" s="15" t="s">
        <v>148</v>
      </c>
      <c r="C92" s="5"/>
      <c r="D92" s="95">
        <v>461811.29</v>
      </c>
      <c r="E92" s="12"/>
      <c r="G92" s="13">
        <f t="shared" si="12"/>
        <v>461811.29</v>
      </c>
      <c r="H92" s="14"/>
      <c r="I92" s="14"/>
      <c r="J92" s="33"/>
      <c r="K92" s="11">
        <f>+G92</f>
        <v>461811.29</v>
      </c>
      <c r="L92" s="11"/>
      <c r="N92" s="66"/>
      <c r="O92" s="66">
        <f>D92</f>
        <v>461811.29</v>
      </c>
      <c r="Q92" s="64"/>
      <c r="R92" s="80"/>
      <c r="S92" s="80"/>
      <c r="T92" s="80"/>
    </row>
    <row r="93" spans="1:20" s="4" customFormat="1" ht="27.95" customHeight="1" x14ac:dyDescent="0.25">
      <c r="A93" s="100" t="s">
        <v>142</v>
      </c>
      <c r="B93" s="15" t="s">
        <v>112</v>
      </c>
      <c r="C93" s="5"/>
      <c r="D93" s="89">
        <v>367961.39</v>
      </c>
      <c r="E93" s="12"/>
      <c r="G93" s="13"/>
      <c r="H93" s="14"/>
      <c r="I93" s="14">
        <f>+D93</f>
        <v>367961.39</v>
      </c>
      <c r="J93" s="33"/>
      <c r="K93" s="11">
        <f>+D93</f>
        <v>367961.39</v>
      </c>
      <c r="L93" s="11"/>
      <c r="N93" s="66">
        <f>+D93</f>
        <v>367961.39</v>
      </c>
      <c r="O93" s="66"/>
      <c r="Q93" s="64"/>
      <c r="R93" s="80"/>
      <c r="S93" s="80"/>
      <c r="T93" s="80"/>
    </row>
    <row r="94" spans="1:20" s="4" customFormat="1" ht="27.95" customHeight="1" x14ac:dyDescent="0.25">
      <c r="A94" s="100" t="s">
        <v>143</v>
      </c>
      <c r="B94" s="15" t="s">
        <v>113</v>
      </c>
      <c r="C94" s="5"/>
      <c r="D94" s="89">
        <v>543944.71</v>
      </c>
      <c r="E94" s="12"/>
      <c r="G94" s="13"/>
      <c r="H94" s="14"/>
      <c r="I94" s="14">
        <f>+D94</f>
        <v>543944.71</v>
      </c>
      <c r="J94" s="33"/>
      <c r="K94" s="11"/>
      <c r="L94" s="11">
        <f>+D94</f>
        <v>543944.71</v>
      </c>
      <c r="N94" s="66"/>
      <c r="O94" s="66">
        <f>+D94</f>
        <v>543944.71</v>
      </c>
      <c r="Q94" s="64"/>
      <c r="R94" s="80"/>
      <c r="S94" s="80"/>
      <c r="T94" s="80"/>
    </row>
    <row r="95" spans="1:20" s="28" customFormat="1" ht="43.15" customHeight="1" x14ac:dyDescent="0.25">
      <c r="A95" s="27" t="s">
        <v>100</v>
      </c>
      <c r="B95" s="99"/>
      <c r="D95" s="92"/>
      <c r="F95" s="30"/>
      <c r="G95" s="29"/>
      <c r="H95" s="29"/>
      <c r="I95" s="29"/>
      <c r="J95" s="29"/>
      <c r="K95" s="30"/>
      <c r="L95" s="30"/>
      <c r="M95" s="30"/>
      <c r="N95" s="68"/>
      <c r="O95" s="68"/>
      <c r="Q95" s="64"/>
      <c r="R95" s="102"/>
      <c r="S95" s="102"/>
      <c r="T95" s="102"/>
    </row>
    <row r="96" spans="1:20" s="80" customFormat="1" ht="27.95" customHeight="1" x14ac:dyDescent="0.25">
      <c r="A96" s="77" t="s">
        <v>108</v>
      </c>
      <c r="B96" s="15" t="s">
        <v>155</v>
      </c>
      <c r="C96" s="78"/>
      <c r="D96" s="95">
        <v>11203124.16</v>
      </c>
      <c r="E96" s="79"/>
      <c r="G96" s="13"/>
      <c r="H96" s="81">
        <f>+D96</f>
        <v>11203124.16</v>
      </c>
      <c r="I96" s="81"/>
      <c r="J96" s="82"/>
      <c r="K96" s="72">
        <f>+D96</f>
        <v>11203124.16</v>
      </c>
      <c r="L96" s="72"/>
      <c r="N96" s="83"/>
      <c r="O96" s="83">
        <f>+D96</f>
        <v>11203124.16</v>
      </c>
      <c r="Q96" s="64"/>
    </row>
    <row r="97" spans="2:20" s="4" customFormat="1" ht="15.75" thickBot="1" x14ac:dyDescent="0.3">
      <c r="D97" s="90"/>
      <c r="G97" s="6"/>
      <c r="H97" s="3"/>
      <c r="I97" s="3"/>
      <c r="J97" s="3"/>
      <c r="N97" s="67"/>
      <c r="O97" s="67"/>
      <c r="R97" s="80"/>
      <c r="S97" s="80"/>
      <c r="T97" s="80"/>
    </row>
    <row r="98" spans="2:20" s="4" customFormat="1" ht="27.95" customHeight="1" thickBot="1" x14ac:dyDescent="0.3">
      <c r="B98" s="17" t="s">
        <v>122</v>
      </c>
      <c r="C98" s="18">
        <f>SUM(C64:C94)</f>
        <v>0</v>
      </c>
      <c r="D98" s="91">
        <f>SUM(D73:D96)</f>
        <v>16356875.88225494</v>
      </c>
      <c r="E98" s="20"/>
      <c r="G98" s="21">
        <f>SUM(G73:G96)</f>
        <v>4241845.6222549388</v>
      </c>
      <c r="H98" s="22">
        <f>SUM(H73:H96)</f>
        <v>11203124.16</v>
      </c>
      <c r="I98" s="22">
        <f>SUM(I73:I96)</f>
        <v>911906.1</v>
      </c>
      <c r="J98" s="34"/>
      <c r="K98" s="19">
        <f>SUM(K73:K96)</f>
        <v>26811503.127098411</v>
      </c>
      <c r="L98" s="19">
        <f>SUM(L73:L96)</f>
        <v>-10454627.244843476</v>
      </c>
      <c r="N98" s="65">
        <f>SUM(N73:N96)</f>
        <v>3816812.791240551</v>
      </c>
      <c r="O98" s="65">
        <f>SUM(O73:O96)</f>
        <v>12540063.087214388</v>
      </c>
      <c r="Q98" s="64"/>
      <c r="R98" s="80"/>
      <c r="S98" s="80"/>
      <c r="T98" s="80"/>
    </row>
    <row r="99" spans="2:20" s="4" customFormat="1" ht="27.95" customHeight="1" thickBot="1" x14ac:dyDescent="0.3">
      <c r="D99" s="90"/>
      <c r="G99" s="112"/>
      <c r="H99" s="3"/>
      <c r="I99" s="3"/>
      <c r="J99" s="3"/>
      <c r="L99" s="22">
        <f>+K98-L98</f>
        <v>37266130.371941887</v>
      </c>
      <c r="N99" s="67"/>
      <c r="O99" s="65">
        <f>+N98-O98</f>
        <v>-8723250.2959738374</v>
      </c>
      <c r="Q99" s="111"/>
      <c r="R99" s="80"/>
      <c r="S99" s="80"/>
      <c r="T99" s="80"/>
    </row>
    <row r="100" spans="2:20" ht="15.75" thickBot="1" x14ac:dyDescent="0.3"/>
    <row r="101" spans="2:20" s="49" customFormat="1" ht="41.25" customHeight="1" thickBot="1" x14ac:dyDescent="0.3">
      <c r="B101" s="50" t="s">
        <v>72</v>
      </c>
      <c r="C101" s="51"/>
      <c r="D101" s="97">
        <f>+D47+D25+D9+D68+D98</f>
        <v>21988177.271026254</v>
      </c>
      <c r="E101" s="53"/>
      <c r="G101" s="54">
        <f>+G47+G25+G9+G68+G98</f>
        <v>2443869.0699162558</v>
      </c>
      <c r="H101" s="52">
        <f>+H47+H25+H9+H68+H98</f>
        <v>19784440.96111</v>
      </c>
      <c r="I101" s="52">
        <f>+I47+I25+I9+I68+I98</f>
        <v>-240132.76000000013</v>
      </c>
      <c r="J101" s="55"/>
      <c r="K101" s="56">
        <f>+K47+K25+K9+K68+K98</f>
        <v>53610971.166723132</v>
      </c>
      <c r="L101" s="57">
        <f>+L47+L25+L9+L68+L98</f>
        <v>-31622793.895696878</v>
      </c>
      <c r="N101" s="70">
        <f>+N47+N25+N9+N68+N98</f>
        <v>-4719941.7566013243</v>
      </c>
      <c r="O101" s="70">
        <f>+O47+O25+O9+O68+O98</f>
        <v>26708119.023827579</v>
      </c>
      <c r="R101" s="106"/>
      <c r="S101" s="106"/>
      <c r="T101" s="106"/>
    </row>
    <row r="102" spans="2:20" ht="15.75" thickBot="1" x14ac:dyDescent="0.3"/>
    <row r="103" spans="2:20" s="46" customFormat="1" ht="41.25" customHeight="1" thickBot="1" x14ac:dyDescent="0.3">
      <c r="B103" s="47" t="s">
        <v>73</v>
      </c>
      <c r="C103" s="48"/>
      <c r="D103" s="98">
        <f>+D1+D101</f>
        <v>321557837.92102623</v>
      </c>
      <c r="E103" s="48"/>
      <c r="G103" s="110"/>
      <c r="H103" s="2"/>
      <c r="I103" s="2"/>
      <c r="J103" s="2"/>
      <c r="K103"/>
      <c r="L103"/>
      <c r="N103" s="71">
        <f>+N1+N101</f>
        <v>248813308.77339867</v>
      </c>
      <c r="O103" s="71">
        <f>+O1+O101</f>
        <v>72744529.143827587</v>
      </c>
      <c r="R103" s="107"/>
      <c r="S103" s="107"/>
      <c r="T103" s="107"/>
    </row>
    <row r="105" spans="2:20" x14ac:dyDescent="0.25">
      <c r="D105" s="96">
        <v>7836550.4417389072</v>
      </c>
    </row>
    <row r="107" spans="2:20" ht="15.75" thickBot="1" x14ac:dyDescent="0.3"/>
    <row r="108" spans="2:20" ht="27" thickBot="1" x14ac:dyDescent="0.3">
      <c r="B108" s="47" t="s">
        <v>123</v>
      </c>
      <c r="D108" s="98">
        <v>321530534.11477637</v>
      </c>
    </row>
    <row r="109" spans="2:20" ht="15.75" thickBot="1" x14ac:dyDescent="0.3"/>
    <row r="110" spans="2:20" ht="27" thickBot="1" x14ac:dyDescent="0.3">
      <c r="B110" t="s">
        <v>124</v>
      </c>
      <c r="D110" s="98">
        <f>+D103-D108</f>
        <v>27303.806249856949</v>
      </c>
    </row>
  </sheetData>
  <mergeCells count="30">
    <mergeCell ref="A71:A72"/>
    <mergeCell ref="B71:B72"/>
    <mergeCell ref="C71:E71"/>
    <mergeCell ref="K71:L71"/>
    <mergeCell ref="N71:O71"/>
    <mergeCell ref="C3:E3"/>
    <mergeCell ref="A27:A28"/>
    <mergeCell ref="B27:B28"/>
    <mergeCell ref="C27:E27"/>
    <mergeCell ref="N3:O3"/>
    <mergeCell ref="N27:O27"/>
    <mergeCell ref="K3:L3"/>
    <mergeCell ref="A3:A4"/>
    <mergeCell ref="B3:B4"/>
    <mergeCell ref="N40:O40"/>
    <mergeCell ref="A11:A12"/>
    <mergeCell ref="B11:B12"/>
    <mergeCell ref="C11:E11"/>
    <mergeCell ref="K11:L11"/>
    <mergeCell ref="N11:O11"/>
    <mergeCell ref="K27:L27"/>
    <mergeCell ref="K40:L40"/>
    <mergeCell ref="A40:A41"/>
    <mergeCell ref="B40:B41"/>
    <mergeCell ref="C40:E40"/>
    <mergeCell ref="A49:A50"/>
    <mergeCell ref="B49:B50"/>
    <mergeCell ref="C49:E49"/>
    <mergeCell ref="K49:L49"/>
    <mergeCell ref="N49:O49"/>
  </mergeCells>
  <phoneticPr fontId="2" type="noConversion"/>
  <conditionalFormatting sqref="A2">
    <cfRule type="cellIs" dxfId="10" priority="18" stopIfTrue="1" operator="lessThan">
      <formula>0</formula>
    </cfRule>
  </conditionalFormatting>
  <conditionalFormatting sqref="A20">
    <cfRule type="cellIs" dxfId="9" priority="14" stopIfTrue="1" operator="lessThan">
      <formula>0</formula>
    </cfRule>
  </conditionalFormatting>
  <conditionalFormatting sqref="A24">
    <cfRule type="cellIs" dxfId="8" priority="11" stopIfTrue="1" operator="lessThan">
      <formula>0</formula>
    </cfRule>
  </conditionalFormatting>
  <conditionalFormatting sqref="A10">
    <cfRule type="cellIs" dxfId="7" priority="9" stopIfTrue="1" operator="lessThan">
      <formula>0</formula>
    </cfRule>
  </conditionalFormatting>
  <conditionalFormatting sqref="A39">
    <cfRule type="cellIs" dxfId="6" priority="7" stopIfTrue="1" operator="lessThan">
      <formula>0</formula>
    </cfRule>
  </conditionalFormatting>
  <conditionalFormatting sqref="A59">
    <cfRule type="cellIs" dxfId="5" priority="6" stopIfTrue="1" operator="lessThan">
      <formula>0</formula>
    </cfRule>
  </conditionalFormatting>
  <conditionalFormatting sqref="A26">
    <cfRule type="cellIs" dxfId="4" priority="5" stopIfTrue="1" operator="lessThan">
      <formula>0</formula>
    </cfRule>
  </conditionalFormatting>
  <conditionalFormatting sqref="A46">
    <cfRule type="cellIs" dxfId="3" priority="4" stopIfTrue="1" operator="lessThan">
      <formula>0</formula>
    </cfRule>
  </conditionalFormatting>
  <conditionalFormatting sqref="A48">
    <cfRule type="cellIs" dxfId="2" priority="3" stopIfTrue="1" operator="lessThan">
      <formula>0</formula>
    </cfRule>
  </conditionalFormatting>
  <conditionalFormatting sqref="A95">
    <cfRule type="cellIs" dxfId="1" priority="2" stopIfTrue="1" operator="lessThan">
      <formula>0</formula>
    </cfRule>
  </conditionalFormatting>
  <conditionalFormatting sqref="A70">
    <cfRule type="cellIs" dxfId="0" priority="1" stopIfTrue="1" operator="lessThan">
      <formula>0</formula>
    </cfRule>
  </conditionalFormatting>
  <pageMargins left="0.25" right="0.25" top="0.75" bottom="0.75" header="0.3" footer="0.3"/>
  <pageSetup paperSize="8" scale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Komplet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STROUHALOVÁ, Radka</dc:creator>
  <cp:lastModifiedBy>PROKOP, Jiří ml.</cp:lastModifiedBy>
  <cp:lastPrinted>2023-02-01T08:43:02Z</cp:lastPrinted>
  <dcterms:created xsi:type="dcterms:W3CDTF">2022-06-13T14:41:44Z</dcterms:created>
  <dcterms:modified xsi:type="dcterms:W3CDTF">2023-02-07T13:02:29Z</dcterms:modified>
</cp:coreProperties>
</file>